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pw\onp\html\fisica_presupuesto\2016\"/>
    </mc:Choice>
  </mc:AlternateContent>
  <bookViews>
    <workbookView xWindow="360" yWindow="270" windowWidth="14940" windowHeight="9150"/>
  </bookViews>
  <sheets>
    <sheet name="Hoja1" sheetId="1" r:id="rId1"/>
  </sheets>
  <definedNames>
    <definedName name="_xlnm._FilterDatabase" localSheetId="0" hidden="1">Hoja1!$A$4:$U$2689</definedName>
    <definedName name="_xlnm.Print_Area" localSheetId="0">Hoja1!$A$5:$U$2689</definedName>
    <definedName name="_xlnm.Print_Titles" localSheetId="0">Hoja1!$1:$4</definedName>
  </definedNames>
  <calcPr calcId="152511"/>
</workbook>
</file>

<file path=xl/calcChain.xml><?xml version="1.0" encoding="utf-8"?>
<calcChain xmlns="http://schemas.openxmlformats.org/spreadsheetml/2006/main">
  <c r="F2555" i="1" l="1"/>
  <c r="E2555" i="1"/>
  <c r="D2586" i="1"/>
  <c r="C2565" i="1"/>
  <c r="C2554" i="1"/>
  <c r="F2554" i="1" s="1"/>
  <c r="C2547" i="1"/>
  <c r="C2542" i="1"/>
  <c r="C2586" i="1" s="1"/>
  <c r="C2517" i="1"/>
  <c r="S1603" i="1"/>
  <c r="Q1603" i="1"/>
  <c r="S1602" i="1"/>
  <c r="Q1602" i="1"/>
  <c r="S1601" i="1"/>
  <c r="Q1601" i="1"/>
  <c r="C1605" i="1"/>
  <c r="S1540" i="1"/>
  <c r="Q1540" i="1"/>
  <c r="S1539" i="1"/>
  <c r="Q1539" i="1"/>
  <c r="S1538" i="1"/>
  <c r="Q1538" i="1"/>
  <c r="S1537" i="1"/>
  <c r="Q1537" i="1"/>
  <c r="S1536" i="1"/>
  <c r="Q1536" i="1"/>
  <c r="S1535" i="1"/>
  <c r="Q1535" i="1"/>
  <c r="S1534" i="1"/>
  <c r="Q1534" i="1"/>
  <c r="S1533" i="1"/>
  <c r="Q1533" i="1"/>
  <c r="S1532" i="1"/>
  <c r="Q1532" i="1"/>
  <c r="S1531" i="1"/>
  <c r="Q1531" i="1"/>
  <c r="S1530" i="1"/>
  <c r="Q1530" i="1"/>
  <c r="S1529" i="1"/>
  <c r="Q1529" i="1"/>
  <c r="S1528" i="1"/>
  <c r="Q1528" i="1"/>
  <c r="S1524" i="1"/>
  <c r="Q1524" i="1"/>
  <c r="S1523" i="1"/>
  <c r="Q1523" i="1"/>
  <c r="S1522" i="1"/>
  <c r="Q1522" i="1"/>
  <c r="S1521" i="1"/>
  <c r="Q1521" i="1"/>
  <c r="S1520" i="1"/>
  <c r="Q1520" i="1"/>
  <c r="S1519" i="1"/>
  <c r="Q1519" i="1"/>
  <c r="S1515" i="1"/>
  <c r="Q1515" i="1"/>
  <c r="S1514" i="1"/>
  <c r="Q1514" i="1"/>
  <c r="S1513" i="1"/>
  <c r="Q1513" i="1"/>
  <c r="S1512" i="1"/>
  <c r="Q1512" i="1"/>
  <c r="S1511" i="1"/>
  <c r="Q1511" i="1"/>
  <c r="S1508" i="1"/>
  <c r="Q1508" i="1"/>
  <c r="S1507" i="1"/>
  <c r="Q1507" i="1"/>
  <c r="S1506" i="1"/>
  <c r="Q1506" i="1"/>
  <c r="S1498" i="1"/>
  <c r="Q1498" i="1"/>
  <c r="Q1495" i="1"/>
  <c r="S1494" i="1"/>
  <c r="Q1494" i="1"/>
  <c r="S1493" i="1"/>
  <c r="Q1493" i="1"/>
  <c r="S1472" i="1"/>
  <c r="S1466" i="1"/>
  <c r="Q1466" i="1"/>
  <c r="S1468" i="1"/>
  <c r="Q1468" i="1"/>
  <c r="S1486" i="1"/>
  <c r="Q1486" i="1"/>
  <c r="S1485" i="1"/>
  <c r="Q1485" i="1"/>
  <c r="S1484" i="1"/>
  <c r="Q1484" i="1"/>
  <c r="S1483" i="1"/>
  <c r="Q1483" i="1"/>
  <c r="H1542" i="1"/>
  <c r="C1480" i="1"/>
  <c r="C1477" i="1"/>
  <c r="C1469" i="1"/>
  <c r="C1464" i="1"/>
  <c r="C1460" i="1"/>
  <c r="C1263" i="1"/>
  <c r="C1398" i="1"/>
  <c r="C1394" i="1"/>
  <c r="C1391" i="1"/>
  <c r="C1387" i="1"/>
  <c r="C1383" i="1"/>
  <c r="C1379" i="1"/>
  <c r="C1375" i="1"/>
  <c r="C1370" i="1"/>
  <c r="C1366" i="1"/>
  <c r="C1362" i="1"/>
  <c r="C1357" i="1"/>
  <c r="C1354" i="1"/>
  <c r="C1351" i="1"/>
  <c r="C1348" i="1"/>
  <c r="C1345" i="1"/>
  <c r="C1342" i="1"/>
  <c r="C1336" i="1"/>
  <c r="C1333" i="1"/>
  <c r="C1330" i="1"/>
  <c r="C1327" i="1"/>
  <c r="C1324" i="1"/>
  <c r="C1321" i="1"/>
  <c r="C1318" i="1"/>
  <c r="C1315" i="1"/>
  <c r="C1312" i="1"/>
  <c r="C1309" i="1"/>
  <c r="C1306" i="1"/>
  <c r="C1303" i="1"/>
  <c r="C1300" i="1"/>
  <c r="C1297" i="1"/>
  <c r="C1294" i="1"/>
  <c r="C1291" i="1"/>
  <c r="C1288" i="1"/>
  <c r="C1285" i="1"/>
  <c r="C1282" i="1"/>
  <c r="C1279" i="1"/>
  <c r="C1276" i="1"/>
  <c r="C249" i="1"/>
  <c r="C250" i="1" s="1"/>
  <c r="F250" i="1" s="1"/>
  <c r="C233" i="1"/>
  <c r="H238" i="1"/>
  <c r="C237" i="1"/>
  <c r="F2586" i="1" l="1"/>
  <c r="C1542" i="1"/>
  <c r="F1542" i="1" s="1"/>
  <c r="C1455" i="1"/>
  <c r="C238" i="1"/>
  <c r="F238" i="1" s="1"/>
  <c r="S1929" i="1"/>
  <c r="Q1929" i="1"/>
  <c r="S1922" i="1"/>
  <c r="S1921" i="1"/>
  <c r="S1926" i="1"/>
  <c r="Q1926" i="1"/>
  <c r="S1925" i="1"/>
  <c r="Q1925" i="1"/>
  <c r="S1924" i="1"/>
  <c r="Q1924" i="1"/>
  <c r="S1923" i="1"/>
  <c r="Q1923" i="1"/>
  <c r="Q1921" i="1"/>
  <c r="S1920" i="1"/>
  <c r="Q1920" i="1"/>
  <c r="S1919" i="1"/>
  <c r="Q1919" i="1"/>
  <c r="S1903" i="1"/>
  <c r="Q1903" i="1"/>
  <c r="S1916" i="1"/>
  <c r="Q1916" i="1"/>
  <c r="S1915" i="1"/>
  <c r="Q1915" i="1"/>
  <c r="S1914" i="1"/>
  <c r="Q1914" i="1"/>
  <c r="S1911" i="1"/>
  <c r="Q1911" i="1"/>
  <c r="S1910" i="1"/>
  <c r="Q1910" i="1"/>
  <c r="S1909" i="1"/>
  <c r="Q1909" i="1"/>
  <c r="S1908" i="1"/>
  <c r="Q1908" i="1"/>
  <c r="S1907" i="1"/>
  <c r="Q1907" i="1"/>
  <c r="S1906" i="1"/>
  <c r="Q1906" i="1"/>
  <c r="S1889" i="1"/>
  <c r="Q1889" i="1"/>
  <c r="S1888" i="1"/>
  <c r="Q1888" i="1"/>
  <c r="S1887" i="1"/>
  <c r="Q1887" i="1"/>
  <c r="S1886" i="1"/>
  <c r="Q1886" i="1"/>
  <c r="S1885" i="1"/>
  <c r="Q1885" i="1"/>
  <c r="S1884" i="1"/>
  <c r="Q1884" i="1"/>
  <c r="S1883" i="1"/>
  <c r="Q1883" i="1"/>
  <c r="S1882" i="1"/>
  <c r="Q1882" i="1"/>
  <c r="S1964" i="1"/>
  <c r="Q1964" i="1"/>
  <c r="S1963" i="1"/>
  <c r="Q1963" i="1"/>
  <c r="S1962" i="1"/>
  <c r="Q1962" i="1"/>
  <c r="S1961" i="1"/>
  <c r="Q1961" i="1"/>
  <c r="S1960" i="1"/>
  <c r="Q1960" i="1"/>
  <c r="S1959" i="1"/>
  <c r="Q1959" i="1"/>
  <c r="S1958" i="1"/>
  <c r="Q1958" i="1"/>
  <c r="S1957" i="1"/>
  <c r="Q1957" i="1"/>
  <c r="S1954" i="1"/>
  <c r="Q1954" i="1"/>
  <c r="S1953" i="1"/>
  <c r="Q1953" i="1"/>
  <c r="S1952" i="1"/>
  <c r="Q1952" i="1"/>
  <c r="S1951" i="1"/>
  <c r="Q1951" i="1"/>
  <c r="S1950" i="1"/>
  <c r="Q1950" i="1"/>
  <c r="S1949" i="1"/>
  <c r="Q1949" i="1"/>
  <c r="S1948" i="1"/>
  <c r="Q1948" i="1"/>
  <c r="S1947" i="1"/>
  <c r="Q1947" i="1"/>
  <c r="S1946" i="1"/>
  <c r="Q1946" i="1"/>
  <c r="S1945" i="1"/>
  <c r="Q1945" i="1"/>
  <c r="S1942" i="1"/>
  <c r="Q1942" i="1"/>
  <c r="S1941" i="1"/>
  <c r="Q1941" i="1"/>
  <c r="S1940" i="1"/>
  <c r="Q1940" i="1"/>
  <c r="S1939" i="1"/>
  <c r="Q1939" i="1"/>
  <c r="S1938" i="1"/>
  <c r="Q1938" i="1"/>
  <c r="S1937" i="1"/>
  <c r="Q1937" i="1"/>
  <c r="Q1877" i="1"/>
  <c r="Q1876" i="1"/>
  <c r="S1869" i="1"/>
  <c r="Q1869" i="1"/>
  <c r="S1868" i="1"/>
  <c r="Q1868" i="1"/>
  <c r="S1867" i="1"/>
  <c r="Q1867" i="1"/>
  <c r="S1866" i="1"/>
  <c r="Q1866" i="1"/>
  <c r="S1865" i="1"/>
  <c r="Q1865" i="1"/>
  <c r="S1864" i="1"/>
  <c r="Q1864" i="1"/>
  <c r="S1863" i="1"/>
  <c r="Q1863" i="1"/>
  <c r="S1862" i="1"/>
  <c r="Q1862" i="1"/>
  <c r="S1861" i="1"/>
  <c r="Q1861" i="1"/>
  <c r="S1860" i="1"/>
  <c r="Q1860" i="1"/>
  <c r="S1859" i="1"/>
  <c r="Q1859" i="1"/>
  <c r="S1858" i="1"/>
  <c r="Q1858" i="1"/>
  <c r="S1857" i="1"/>
  <c r="Q1857" i="1"/>
  <c r="S1853" i="1"/>
  <c r="Q1853" i="1"/>
  <c r="S1852" i="1"/>
  <c r="Q1852" i="1"/>
  <c r="S1849" i="1"/>
  <c r="Q1849" i="1"/>
  <c r="G1800" i="1"/>
  <c r="D1800" i="1"/>
  <c r="F1799" i="1"/>
  <c r="E1799" i="1"/>
  <c r="S1798" i="1"/>
  <c r="Q1798" i="1"/>
  <c r="S1797" i="1"/>
  <c r="Q1797" i="1"/>
  <c r="S1796" i="1"/>
  <c r="Q1796" i="1"/>
  <c r="S1795" i="1"/>
  <c r="Q1795" i="1"/>
  <c r="F1794" i="1"/>
  <c r="E1794" i="1"/>
  <c r="F1792" i="1"/>
  <c r="E1792" i="1"/>
  <c r="S1791" i="1"/>
  <c r="Q1791" i="1"/>
  <c r="S1790" i="1"/>
  <c r="Q1790" i="1"/>
  <c r="Q1789" i="1"/>
  <c r="Q1788" i="1"/>
  <c r="Q1787" i="1"/>
  <c r="S1786" i="1"/>
  <c r="Q1786" i="1"/>
  <c r="S1785" i="1"/>
  <c r="Q1785" i="1"/>
  <c r="S1784" i="1"/>
  <c r="Q1784" i="1"/>
  <c r="Q1783" i="1"/>
  <c r="Q1782" i="1"/>
  <c r="Q1781" i="1"/>
  <c r="Q1780" i="1"/>
  <c r="S1779" i="1"/>
  <c r="Q1779" i="1"/>
  <c r="S1778" i="1"/>
  <c r="Q1778" i="1"/>
  <c r="Q1777" i="1"/>
  <c r="Q1776" i="1"/>
  <c r="Q1775" i="1"/>
  <c r="S1774" i="1"/>
  <c r="Q1774" i="1"/>
  <c r="S1773" i="1"/>
  <c r="Q1773" i="1"/>
  <c r="S1772" i="1"/>
  <c r="Q1772" i="1"/>
  <c r="Q1771" i="1"/>
  <c r="F1770" i="1"/>
  <c r="E1770" i="1"/>
  <c r="F1769" i="1"/>
  <c r="E1769" i="1"/>
  <c r="S1768" i="1"/>
  <c r="Q1768" i="1"/>
  <c r="S1767" i="1"/>
  <c r="Q1767" i="1"/>
  <c r="S1766" i="1"/>
  <c r="Q1766" i="1"/>
  <c r="S1765" i="1"/>
  <c r="Q1765" i="1"/>
  <c r="S1764" i="1"/>
  <c r="Q1764" i="1"/>
  <c r="S1763" i="1"/>
  <c r="Q1763" i="1"/>
  <c r="S1762" i="1"/>
  <c r="Q1762" i="1"/>
  <c r="S1761" i="1"/>
  <c r="Q1761" i="1"/>
  <c r="S1760" i="1"/>
  <c r="Q1760" i="1"/>
  <c r="S1759" i="1"/>
  <c r="Q1759" i="1"/>
  <c r="S1758" i="1"/>
  <c r="Q1758" i="1"/>
  <c r="S1757" i="1"/>
  <c r="Q1757" i="1"/>
  <c r="S1756" i="1"/>
  <c r="Q1756" i="1"/>
  <c r="S1755" i="1"/>
  <c r="Q1755" i="1"/>
  <c r="S1754" i="1"/>
  <c r="Q1754" i="1"/>
  <c r="S1753" i="1"/>
  <c r="Q1753" i="1"/>
  <c r="S1752" i="1"/>
  <c r="Q1752" i="1"/>
  <c r="S1751" i="1"/>
  <c r="Q1751" i="1"/>
  <c r="S1750" i="1"/>
  <c r="Q1750" i="1"/>
  <c r="S1749" i="1"/>
  <c r="Q1749" i="1"/>
  <c r="S1748" i="1"/>
  <c r="Q1748" i="1"/>
  <c r="S1747" i="1"/>
  <c r="Q1747" i="1"/>
  <c r="F1746" i="1"/>
  <c r="E1746" i="1"/>
  <c r="F1745" i="1"/>
  <c r="E1745" i="1"/>
  <c r="Q1744" i="1"/>
  <c r="S1743" i="1"/>
  <c r="Q1743" i="1"/>
  <c r="S1742" i="1"/>
  <c r="Q1742" i="1"/>
  <c r="S1741" i="1"/>
  <c r="Q1741" i="1"/>
  <c r="S1740" i="1"/>
  <c r="Q1740" i="1"/>
  <c r="S1739" i="1"/>
  <c r="Q1739" i="1"/>
  <c r="S1738" i="1"/>
  <c r="Q1738" i="1"/>
  <c r="S1737" i="1"/>
  <c r="Q1737" i="1"/>
  <c r="S1736" i="1"/>
  <c r="Q1736" i="1"/>
  <c r="Q1735" i="1"/>
  <c r="Q1734" i="1"/>
  <c r="S1733" i="1"/>
  <c r="Q1733" i="1"/>
  <c r="S1732" i="1"/>
  <c r="Q1732" i="1"/>
  <c r="F1731" i="1"/>
  <c r="E1731" i="1"/>
  <c r="F1730" i="1"/>
  <c r="E1730" i="1"/>
  <c r="Q1729" i="1"/>
  <c r="S1728" i="1"/>
  <c r="Q1728" i="1"/>
  <c r="S1727" i="1"/>
  <c r="Q1727" i="1"/>
  <c r="S1726" i="1"/>
  <c r="Q1726" i="1"/>
  <c r="F1725" i="1"/>
  <c r="E1725" i="1"/>
  <c r="F1724" i="1"/>
  <c r="E1724" i="1"/>
  <c r="S1723" i="1"/>
  <c r="Q1723" i="1"/>
  <c r="S1722" i="1"/>
  <c r="Q1722" i="1"/>
  <c r="S1721" i="1"/>
  <c r="Q1721" i="1"/>
  <c r="S1720" i="1"/>
  <c r="S1719" i="1"/>
  <c r="S1718" i="1"/>
  <c r="Q1718" i="1"/>
  <c r="F1717" i="1"/>
  <c r="E1717" i="1"/>
  <c r="F1716" i="1"/>
  <c r="E1716" i="1"/>
  <c r="S1715" i="1"/>
  <c r="Q1715" i="1"/>
  <c r="S1714" i="1"/>
  <c r="Q1714" i="1"/>
  <c r="S1713" i="1"/>
  <c r="Q1713" i="1"/>
  <c r="S1712" i="1"/>
  <c r="Q1712" i="1"/>
  <c r="S1711" i="1"/>
  <c r="Q1711" i="1"/>
  <c r="S1710" i="1"/>
  <c r="Q1710" i="1"/>
  <c r="S1709" i="1"/>
  <c r="Q1709" i="1"/>
  <c r="S1708" i="1"/>
  <c r="Q1708" i="1"/>
  <c r="S1707" i="1"/>
  <c r="Q1707" i="1"/>
  <c r="S1706" i="1"/>
  <c r="Q1706" i="1"/>
  <c r="S1704" i="1"/>
  <c r="Q1704" i="1"/>
  <c r="S1703" i="1"/>
  <c r="Q1703" i="1"/>
  <c r="S1701" i="1"/>
  <c r="Q1701" i="1"/>
  <c r="S1700" i="1"/>
  <c r="Q1700" i="1"/>
  <c r="S1699" i="1"/>
  <c r="Q1699" i="1"/>
  <c r="S1698" i="1"/>
  <c r="Q1698" i="1"/>
  <c r="S1697" i="1"/>
  <c r="Q1697" i="1"/>
  <c r="S1696" i="1"/>
  <c r="Q1696" i="1"/>
  <c r="S1695" i="1"/>
  <c r="Q1695" i="1"/>
  <c r="S1694" i="1"/>
  <c r="Q1694" i="1"/>
  <c r="S1693" i="1"/>
  <c r="Q1693" i="1"/>
  <c r="S1692" i="1"/>
  <c r="Q1692" i="1"/>
  <c r="F1691" i="1"/>
  <c r="E1691" i="1"/>
  <c r="F1690" i="1"/>
  <c r="E1690" i="1"/>
  <c r="S1689" i="1"/>
  <c r="Q1689" i="1"/>
  <c r="S1688" i="1"/>
  <c r="Q1688" i="1"/>
  <c r="S1687" i="1"/>
  <c r="Q1687" i="1"/>
  <c r="S1686" i="1"/>
  <c r="Q1686" i="1"/>
  <c r="S1685" i="1"/>
  <c r="Q1685" i="1"/>
  <c r="Q1684" i="1"/>
  <c r="F1683" i="1"/>
  <c r="E1683" i="1"/>
  <c r="F1682" i="1"/>
  <c r="E1682" i="1"/>
  <c r="S1681" i="1"/>
  <c r="Q1681" i="1"/>
  <c r="F1680" i="1"/>
  <c r="E1680" i="1"/>
  <c r="F1679" i="1"/>
  <c r="E1679" i="1"/>
  <c r="S1678" i="1"/>
  <c r="Q1678" i="1"/>
  <c r="S1677" i="1"/>
  <c r="Q1677" i="1"/>
  <c r="S1676" i="1"/>
  <c r="Q1676" i="1"/>
  <c r="S1675" i="1"/>
  <c r="Q1675" i="1"/>
  <c r="Q1674" i="1"/>
  <c r="Q1673" i="1"/>
  <c r="Q1672" i="1"/>
  <c r="Q1671" i="1"/>
  <c r="S1670" i="1"/>
  <c r="Q1670" i="1"/>
  <c r="Q1669" i="1"/>
  <c r="Q1668" i="1"/>
  <c r="S1667" i="1"/>
  <c r="Q1667" i="1"/>
  <c r="Q1666" i="1"/>
  <c r="Q1665" i="1"/>
  <c r="Q1664" i="1"/>
  <c r="Q1663" i="1"/>
  <c r="S1662" i="1"/>
  <c r="Q1662" i="1"/>
  <c r="S1661" i="1"/>
  <c r="Q1661" i="1"/>
  <c r="S1660" i="1"/>
  <c r="Q1660" i="1"/>
  <c r="S1659" i="1"/>
  <c r="Q1659" i="1"/>
  <c r="F1658" i="1"/>
  <c r="E1658" i="1"/>
  <c r="F1657" i="1"/>
  <c r="E1657" i="1"/>
  <c r="S1656" i="1"/>
  <c r="Q1656" i="1"/>
  <c r="S1655" i="1"/>
  <c r="Q1655" i="1"/>
  <c r="S1654" i="1"/>
  <c r="Q1654" i="1"/>
  <c r="S1653" i="1"/>
  <c r="Q1653" i="1"/>
  <c r="S1652" i="1"/>
  <c r="Q1652" i="1"/>
  <c r="F1645" i="1"/>
  <c r="E1645" i="1"/>
  <c r="F1644" i="1"/>
  <c r="E1644" i="1"/>
  <c r="F1643" i="1"/>
  <c r="E1643" i="1"/>
  <c r="F1642" i="1"/>
  <c r="E1642" i="1"/>
  <c r="F1639" i="1"/>
  <c r="E1639" i="1"/>
  <c r="C1638" i="1"/>
  <c r="C1800" i="1" s="1"/>
  <c r="S1637" i="1"/>
  <c r="S1636" i="1"/>
  <c r="S1635" i="1"/>
  <c r="S1634" i="1"/>
  <c r="S1633" i="1"/>
  <c r="S1632" i="1"/>
  <c r="S1629" i="1"/>
  <c r="S1628" i="1"/>
  <c r="S1627" i="1"/>
  <c r="S1626" i="1"/>
  <c r="S1625" i="1"/>
  <c r="S1624" i="1"/>
  <c r="S1623" i="1"/>
  <c r="S1622" i="1"/>
  <c r="S1621" i="1"/>
  <c r="S1620" i="1"/>
  <c r="F1617" i="1"/>
  <c r="E1617" i="1"/>
  <c r="F1615" i="1"/>
  <c r="E1615" i="1"/>
  <c r="F1608" i="1"/>
  <c r="E1608" i="1"/>
  <c r="E1803" i="1"/>
  <c r="F1803" i="1"/>
  <c r="E1807" i="1"/>
  <c r="F1807" i="1"/>
  <c r="E1808" i="1"/>
  <c r="F1808" i="1"/>
  <c r="E1813" i="1"/>
  <c r="F1813" i="1"/>
  <c r="E1815" i="1"/>
  <c r="F1815" i="1"/>
  <c r="C1819" i="1"/>
  <c r="E1819" i="1" s="1"/>
  <c r="E1821" i="1"/>
  <c r="F1821" i="1"/>
  <c r="E1834" i="1"/>
  <c r="F1834" i="1"/>
  <c r="E1835" i="1"/>
  <c r="F1835" i="1"/>
  <c r="E1841" i="1"/>
  <c r="F1841" i="1"/>
  <c r="E1842" i="1"/>
  <c r="E1482" i="1"/>
  <c r="F1482" i="1"/>
  <c r="E1487" i="1"/>
  <c r="F1487" i="1"/>
  <c r="E1488" i="1"/>
  <c r="F1488" i="1"/>
  <c r="E1491" i="1"/>
  <c r="F1491" i="1"/>
  <c r="E1492" i="1"/>
  <c r="F1492" i="1"/>
  <c r="E1496" i="1"/>
  <c r="F1496" i="1"/>
  <c r="E1497" i="1"/>
  <c r="F1497" i="1"/>
  <c r="E1499" i="1"/>
  <c r="F1499" i="1"/>
  <c r="E1500" i="1"/>
  <c r="F1500" i="1"/>
  <c r="E1502" i="1"/>
  <c r="F1502" i="1"/>
  <c r="E1504" i="1"/>
  <c r="F1504" i="1"/>
  <c r="E1505" i="1"/>
  <c r="F1505" i="1"/>
  <c r="E1509" i="1"/>
  <c r="F1509" i="1"/>
  <c r="E1510" i="1"/>
  <c r="F1510" i="1"/>
  <c r="E1516" i="1"/>
  <c r="F1516" i="1"/>
  <c r="E1518" i="1"/>
  <c r="F1518" i="1"/>
  <c r="E1525" i="1"/>
  <c r="F1525" i="1"/>
  <c r="E1527" i="1"/>
  <c r="F1527" i="1"/>
  <c r="E1541" i="1"/>
  <c r="F1541" i="1"/>
  <c r="E1542" i="1"/>
  <c r="E1545" i="1"/>
  <c r="F1545" i="1"/>
  <c r="E1559" i="1"/>
  <c r="F1559" i="1"/>
  <c r="E1560" i="1"/>
  <c r="E1563" i="1"/>
  <c r="E1564" i="1"/>
  <c r="E1572" i="1"/>
  <c r="E1573" i="1"/>
  <c r="E1576" i="1"/>
  <c r="F1576" i="1"/>
  <c r="E1577" i="1"/>
  <c r="F1577" i="1"/>
  <c r="E1590" i="1"/>
  <c r="F1590" i="1"/>
  <c r="E1591" i="1"/>
  <c r="F1591" i="1"/>
  <c r="E1596" i="1"/>
  <c r="F1596" i="1"/>
  <c r="E1597" i="1"/>
  <c r="F1597" i="1"/>
  <c r="E1599" i="1"/>
  <c r="F1599" i="1"/>
  <c r="E1600" i="1"/>
  <c r="F1600" i="1"/>
  <c r="E1604" i="1"/>
  <c r="F1604" i="1"/>
  <c r="E1605" i="1"/>
  <c r="H1800" i="1" l="1"/>
  <c r="F1819" i="1"/>
  <c r="E1638" i="1"/>
  <c r="E1800" i="1"/>
  <c r="F1638" i="1"/>
  <c r="F1800" i="1"/>
  <c r="C1021" i="1"/>
  <c r="C1014" i="1"/>
  <c r="C1002" i="1"/>
  <c r="C1128" i="1" l="1"/>
  <c r="F1128" i="1" s="1"/>
  <c r="F2688" i="1"/>
  <c r="F2683" i="1"/>
  <c r="F2682" i="1"/>
  <c r="F2676" i="1"/>
  <c r="F2675" i="1"/>
  <c r="F2669" i="1"/>
  <c r="F2668" i="1"/>
  <c r="F2658" i="1"/>
  <c r="F2656" i="1"/>
  <c r="F2651" i="1"/>
  <c r="F2650" i="1"/>
  <c r="F2645" i="1"/>
  <c r="F2644" i="1"/>
  <c r="F2641" i="1"/>
  <c r="F2640" i="1"/>
  <c r="F2627" i="1"/>
  <c r="F2626" i="1"/>
  <c r="F2620" i="1"/>
  <c r="F2619" i="1"/>
  <c r="F2613" i="1"/>
  <c r="F2612" i="1"/>
  <c r="F2611" i="1"/>
  <c r="F2608" i="1"/>
  <c r="F2607" i="1"/>
  <c r="F2599" i="1"/>
  <c r="F2597" i="1"/>
  <c r="F2589" i="1"/>
  <c r="F2585" i="1"/>
  <c r="F2581" i="1"/>
  <c r="F2580" i="1"/>
  <c r="F2572" i="1"/>
  <c r="F2570" i="1"/>
  <c r="F2566" i="1"/>
  <c r="F2565" i="1"/>
  <c r="F2548" i="1"/>
  <c r="F2547" i="1"/>
  <c r="F2543" i="1"/>
  <c r="F2542" i="1"/>
  <c r="F2527" i="1"/>
  <c r="F2525" i="1"/>
  <c r="F2522" i="1"/>
  <c r="F2521" i="1"/>
  <c r="F2518" i="1"/>
  <c r="F2517" i="1"/>
  <c r="F2508" i="1"/>
  <c r="F2504" i="1"/>
  <c r="F2497" i="1"/>
  <c r="F2496" i="1"/>
  <c r="F2487" i="1"/>
  <c r="F2485" i="1"/>
  <c r="F2470" i="1"/>
  <c r="F2468" i="1"/>
  <c r="F2462" i="1"/>
  <c r="F2460" i="1"/>
  <c r="F2451" i="1"/>
  <c r="F2449" i="1"/>
  <c r="F2443" i="1"/>
  <c r="F2441" i="1"/>
  <c r="F2439" i="1"/>
  <c r="F2438" i="1"/>
  <c r="F2434" i="1"/>
  <c r="F2433" i="1"/>
  <c r="F2429" i="1"/>
  <c r="F2428" i="1"/>
  <c r="F2423" i="1"/>
  <c r="F2422" i="1"/>
  <c r="F2417" i="1"/>
  <c r="F2416" i="1"/>
  <c r="F2411" i="1"/>
  <c r="F2410" i="1"/>
  <c r="F2405" i="1"/>
  <c r="F2404" i="1"/>
  <c r="F2397" i="1"/>
  <c r="F2396" i="1"/>
  <c r="F2390" i="1"/>
  <c r="F2389" i="1"/>
  <c r="F2383" i="1"/>
  <c r="F2382" i="1"/>
  <c r="F2376" i="1"/>
  <c r="F2374" i="1"/>
  <c r="F2360" i="1"/>
  <c r="F2358" i="1"/>
  <c r="F2353" i="1"/>
  <c r="F2352" i="1"/>
  <c r="F2346" i="1"/>
  <c r="F2345" i="1"/>
  <c r="F2337" i="1"/>
  <c r="F2335" i="1"/>
  <c r="F2328" i="1"/>
  <c r="F2326" i="1"/>
  <c r="F2313" i="1"/>
  <c r="F2305" i="1"/>
  <c r="F2295" i="1"/>
  <c r="F2294" i="1"/>
  <c r="F2288" i="1"/>
  <c r="F2287" i="1"/>
  <c r="F2279" i="1"/>
  <c r="F2278" i="1"/>
  <c r="F2274" i="1"/>
  <c r="F2273" i="1"/>
  <c r="F2253" i="1"/>
  <c r="F2252" i="1"/>
  <c r="F2249" i="1"/>
  <c r="F2248" i="1"/>
  <c r="F2244" i="1"/>
  <c r="F2243" i="1"/>
  <c r="F2240" i="1"/>
  <c r="F2239" i="1"/>
  <c r="F2225" i="1"/>
  <c r="F2224" i="1"/>
  <c r="F2218" i="1"/>
  <c r="F2217" i="1"/>
  <c r="F2210" i="1"/>
  <c r="F2209" i="1"/>
  <c r="F2205" i="1"/>
  <c r="F2204" i="1"/>
  <c r="F2198" i="1"/>
  <c r="F2197" i="1"/>
  <c r="F2187" i="1"/>
  <c r="F2186" i="1"/>
  <c r="F2175" i="1"/>
  <c r="F2174" i="1"/>
  <c r="F2150" i="1"/>
  <c r="F2149" i="1"/>
  <c r="F2139" i="1"/>
  <c r="F2138" i="1"/>
  <c r="F2126" i="1"/>
  <c r="F2125" i="1"/>
  <c r="F2120" i="1"/>
  <c r="F2119" i="1"/>
  <c r="F2112" i="1"/>
  <c r="F2111" i="1"/>
  <c r="F2104" i="1"/>
  <c r="F2103" i="1"/>
  <c r="F2095" i="1"/>
  <c r="F2091" i="1"/>
  <c r="F2085" i="1"/>
  <c r="F2084" i="1"/>
  <c r="F2083" i="1"/>
  <c r="F2081" i="1"/>
  <c r="F2072" i="1"/>
  <c r="F2070" i="1"/>
  <c r="F2068" i="1"/>
  <c r="F2067" i="1"/>
  <c r="F2065" i="1"/>
  <c r="F2064" i="1"/>
  <c r="F2061" i="1"/>
  <c r="F2060" i="1"/>
  <c r="F2057" i="1"/>
  <c r="F2056" i="1"/>
  <c r="F2050" i="1"/>
  <c r="F2049" i="1"/>
  <c r="F2045" i="1"/>
  <c r="F2044" i="1"/>
  <c r="F2039" i="1"/>
  <c r="F2038" i="1"/>
  <c r="F2029" i="1"/>
  <c r="F2028" i="1"/>
  <c r="F2026" i="1"/>
  <c r="F2025" i="1"/>
  <c r="F2022" i="1"/>
  <c r="F2021" i="1"/>
  <c r="F2018" i="1"/>
  <c r="F2017" i="1"/>
  <c r="F2014" i="1"/>
  <c r="F2012" i="1"/>
  <c r="F2009" i="1"/>
  <c r="F2008" i="1"/>
  <c r="F2000" i="1"/>
  <c r="F1999" i="1"/>
  <c r="F1997" i="1"/>
  <c r="F1996" i="1"/>
  <c r="F1993" i="1"/>
  <c r="F1992" i="1"/>
  <c r="F1990" i="1"/>
  <c r="F1989" i="1"/>
  <c r="F1983" i="1"/>
  <c r="F1979" i="1"/>
  <c r="F1967" i="1"/>
  <c r="F1965" i="1"/>
  <c r="F1956" i="1"/>
  <c r="F1955" i="1"/>
  <c r="F1944" i="1"/>
  <c r="F1943" i="1"/>
  <c r="F1936" i="1"/>
  <c r="F1935" i="1"/>
  <c r="F1928" i="1"/>
  <c r="F1927" i="1"/>
  <c r="F1918" i="1"/>
  <c r="F1917" i="1"/>
  <c r="F1913" i="1"/>
  <c r="F1912" i="1"/>
  <c r="F1905" i="1"/>
  <c r="F1904" i="1"/>
  <c r="F1900" i="1"/>
  <c r="F1899" i="1"/>
  <c r="F1891" i="1"/>
  <c r="F1890" i="1"/>
  <c r="F1881" i="1"/>
  <c r="F1879" i="1"/>
  <c r="F1872" i="1"/>
  <c r="F1870" i="1"/>
  <c r="F1856" i="1"/>
  <c r="F1854" i="1"/>
  <c r="F1845" i="1"/>
  <c r="F1480" i="1"/>
  <c r="F1478" i="1"/>
  <c r="F1477" i="1"/>
  <c r="F1470" i="1"/>
  <c r="F1469" i="1"/>
  <c r="F1465" i="1"/>
  <c r="F1464" i="1"/>
  <c r="F1461" i="1"/>
  <c r="F1460" i="1"/>
  <c r="F1458" i="1"/>
  <c r="F1454" i="1"/>
  <c r="F1444" i="1"/>
  <c r="F1442" i="1"/>
  <c r="F1438" i="1"/>
  <c r="F1436" i="1"/>
  <c r="F1400" i="1"/>
  <c r="F1398" i="1"/>
  <c r="F1395" i="1"/>
  <c r="F1394" i="1"/>
  <c r="F1392" i="1"/>
  <c r="F1391" i="1"/>
  <c r="F1388" i="1"/>
  <c r="F1387" i="1"/>
  <c r="F1384" i="1"/>
  <c r="F1383" i="1"/>
  <c r="F1380" i="1"/>
  <c r="F1379" i="1"/>
  <c r="F1376" i="1"/>
  <c r="F1375" i="1"/>
  <c r="F1371" i="1"/>
  <c r="F1370" i="1"/>
  <c r="F1367" i="1"/>
  <c r="F1366" i="1"/>
  <c r="F1363" i="1"/>
  <c r="F1362" i="1"/>
  <c r="F1358" i="1"/>
  <c r="F1357" i="1"/>
  <c r="F1355" i="1"/>
  <c r="F1354" i="1"/>
  <c r="F1352" i="1"/>
  <c r="F1351" i="1"/>
  <c r="F1349" i="1"/>
  <c r="F1348" i="1"/>
  <c r="F1346" i="1"/>
  <c r="F1345" i="1"/>
  <c r="F1343" i="1"/>
  <c r="F1342" i="1"/>
  <c r="F1340" i="1"/>
  <c r="F1339" i="1"/>
  <c r="F1337" i="1"/>
  <c r="F1336" i="1"/>
  <c r="F1334" i="1"/>
  <c r="F1333" i="1"/>
  <c r="F1331" i="1"/>
  <c r="F1330" i="1"/>
  <c r="F1328" i="1"/>
  <c r="F1327" i="1"/>
  <c r="F1325" i="1"/>
  <c r="F1324" i="1"/>
  <c r="F1322" i="1"/>
  <c r="F1321" i="1"/>
  <c r="F1319" i="1"/>
  <c r="F1318" i="1"/>
  <c r="F1316" i="1"/>
  <c r="F1315" i="1"/>
  <c r="F1313" i="1"/>
  <c r="F1312" i="1"/>
  <c r="F1310" i="1"/>
  <c r="F1309" i="1"/>
  <c r="F1307" i="1"/>
  <c r="F1306" i="1"/>
  <c r="F1304" i="1"/>
  <c r="F1303" i="1"/>
  <c r="F1301" i="1"/>
  <c r="F1300" i="1"/>
  <c r="F1298" i="1"/>
  <c r="F1297" i="1"/>
  <c r="F1295" i="1"/>
  <c r="F1294" i="1"/>
  <c r="F1292" i="1"/>
  <c r="F1291" i="1"/>
  <c r="F1289" i="1"/>
  <c r="F1288" i="1"/>
  <c r="F1286" i="1"/>
  <c r="F1285" i="1"/>
  <c r="F1283" i="1"/>
  <c r="F1282" i="1"/>
  <c r="F1280" i="1"/>
  <c r="F1279" i="1"/>
  <c r="F1277" i="1"/>
  <c r="F1276" i="1"/>
  <c r="F1274" i="1"/>
  <c r="F1272" i="1"/>
  <c r="F1268" i="1"/>
  <c r="F1263" i="1"/>
  <c r="F1258" i="1"/>
  <c r="F1257" i="1"/>
  <c r="F1255" i="1"/>
  <c r="F1241" i="1"/>
  <c r="F1237" i="1"/>
  <c r="F1234" i="1"/>
  <c r="F1233" i="1"/>
  <c r="F1228" i="1"/>
  <c r="F1226" i="1"/>
  <c r="F1222" i="1"/>
  <c r="F1218" i="1"/>
  <c r="F1201" i="1"/>
  <c r="F1200" i="1"/>
  <c r="F1198" i="1"/>
  <c r="F1191" i="1"/>
  <c r="F1189" i="1"/>
  <c r="F1186" i="1"/>
  <c r="F1185" i="1"/>
  <c r="F1183" i="1"/>
  <c r="F1181" i="1"/>
  <c r="F1179" i="1"/>
  <c r="F1164" i="1"/>
  <c r="F1163" i="1"/>
  <c r="F1159" i="1"/>
  <c r="F1157" i="1"/>
  <c r="F1148" i="1"/>
  <c r="F1147" i="1"/>
  <c r="F1142" i="1"/>
  <c r="F1141" i="1"/>
  <c r="F1131" i="1"/>
  <c r="F1127" i="1"/>
  <c r="F1118" i="1"/>
  <c r="F1116" i="1"/>
  <c r="F1111" i="1"/>
  <c r="F1110" i="1"/>
  <c r="F1108" i="1"/>
  <c r="F1099" i="1"/>
  <c r="F1098" i="1"/>
  <c r="F1090" i="1"/>
  <c r="F1089" i="1"/>
  <c r="F1084" i="1"/>
  <c r="F1083" i="1"/>
  <c r="F1074" i="1"/>
  <c r="F1073" i="1"/>
  <c r="F1060" i="1"/>
  <c r="F1059" i="1"/>
  <c r="F1053" i="1"/>
  <c r="F1052" i="1"/>
  <c r="F1047" i="1"/>
  <c r="F1046" i="1"/>
  <c r="F1033" i="1"/>
  <c r="F1032" i="1"/>
  <c r="F1028" i="1"/>
  <c r="F1027" i="1"/>
  <c r="F1022" i="1"/>
  <c r="F1021" i="1"/>
  <c r="F1015" i="1"/>
  <c r="F1014" i="1"/>
  <c r="F1003" i="1"/>
  <c r="F1002" i="1"/>
  <c r="F991" i="1"/>
  <c r="F989" i="1"/>
  <c r="F982" i="1"/>
  <c r="F978" i="1"/>
  <c r="F975" i="1"/>
  <c r="F973" i="1"/>
  <c r="F968" i="1"/>
  <c r="F966" i="1"/>
  <c r="F953" i="1"/>
  <c r="F951" i="1"/>
  <c r="F941" i="1"/>
  <c r="F939" i="1"/>
  <c r="F936" i="1"/>
  <c r="F932" i="1"/>
  <c r="F929" i="1"/>
  <c r="F927" i="1"/>
  <c r="F920" i="1"/>
  <c r="F918" i="1"/>
  <c r="F905" i="1"/>
  <c r="F903" i="1"/>
  <c r="F887" i="1"/>
  <c r="F885" i="1"/>
  <c r="F883" i="1"/>
  <c r="F882" i="1"/>
  <c r="F876" i="1"/>
  <c r="F875" i="1"/>
  <c r="F870" i="1"/>
  <c r="F869" i="1"/>
  <c r="F865" i="1"/>
  <c r="F864" i="1"/>
  <c r="F861" i="1"/>
  <c r="F860" i="1"/>
  <c r="F858" i="1"/>
  <c r="F857" i="1"/>
  <c r="F855" i="1"/>
  <c r="F852" i="1"/>
  <c r="F851" i="1"/>
  <c r="F849" i="1"/>
  <c r="F848" i="1"/>
  <c r="F828" i="1"/>
  <c r="F827" i="1"/>
  <c r="F821" i="1"/>
  <c r="F820" i="1"/>
  <c r="F814" i="1"/>
  <c r="F813" i="1"/>
  <c r="F812" i="1"/>
  <c r="F810" i="1"/>
  <c r="F808" i="1"/>
  <c r="F807" i="1"/>
  <c r="F805" i="1"/>
  <c r="F804" i="1"/>
  <c r="F799" i="1"/>
  <c r="F798" i="1"/>
  <c r="F791" i="1"/>
  <c r="F790" i="1"/>
  <c r="F778" i="1"/>
  <c r="F777" i="1"/>
  <c r="F769" i="1"/>
  <c r="F768" i="1"/>
  <c r="F766" i="1"/>
  <c r="F764" i="1"/>
  <c r="F762" i="1"/>
  <c r="F758" i="1"/>
  <c r="F757" i="1"/>
  <c r="F752" i="1"/>
  <c r="F751" i="1"/>
  <c r="F746" i="1"/>
  <c r="F745" i="1"/>
  <c r="F743" i="1"/>
  <c r="F742" i="1"/>
  <c r="F737" i="1"/>
  <c r="F736" i="1"/>
  <c r="F734" i="1"/>
  <c r="F733" i="1"/>
  <c r="F731" i="1"/>
  <c r="F729" i="1"/>
  <c r="F719" i="1"/>
  <c r="F715" i="1"/>
  <c r="F711" i="1"/>
  <c r="F710" i="1"/>
  <c r="F704" i="1"/>
  <c r="F702" i="1"/>
  <c r="F699" i="1"/>
  <c r="F698" i="1"/>
  <c r="F694" i="1"/>
  <c r="F693" i="1"/>
  <c r="F689" i="1"/>
  <c r="F688" i="1"/>
  <c r="F683" i="1"/>
  <c r="F682" i="1"/>
  <c r="F681" i="1"/>
  <c r="F679" i="1"/>
  <c r="F678" i="1"/>
  <c r="F673" i="1"/>
  <c r="F672" i="1"/>
  <c r="F660" i="1"/>
  <c r="F658" i="1"/>
  <c r="F649" i="1"/>
  <c r="F648" i="1"/>
  <c r="F639" i="1"/>
  <c r="F638" i="1"/>
  <c r="F636" i="1"/>
  <c r="F635" i="1"/>
  <c r="F632" i="1"/>
  <c r="F631" i="1"/>
  <c r="F627" i="1"/>
  <c r="F626" i="1"/>
  <c r="F625" i="1"/>
  <c r="F619" i="1"/>
  <c r="F601" i="1"/>
  <c r="F600" i="1"/>
  <c r="F581" i="1"/>
  <c r="F580" i="1"/>
  <c r="F577" i="1"/>
  <c r="F576" i="1"/>
  <c r="F570" i="1"/>
  <c r="F569" i="1"/>
  <c r="F560" i="1"/>
  <c r="F559" i="1"/>
  <c r="F557" i="1"/>
  <c r="F554" i="1"/>
  <c r="F553" i="1"/>
  <c r="F544" i="1"/>
  <c r="F543" i="1"/>
  <c r="F539" i="1"/>
  <c r="F538" i="1"/>
  <c r="F534" i="1"/>
  <c r="F533" i="1"/>
  <c r="F527" i="1"/>
  <c r="F525" i="1"/>
  <c r="F521" i="1"/>
  <c r="F517" i="1"/>
  <c r="F510" i="1"/>
  <c r="F508" i="1"/>
  <c r="F506" i="1"/>
  <c r="F504" i="1"/>
  <c r="F498" i="1"/>
  <c r="F497" i="1"/>
  <c r="F492" i="1"/>
  <c r="F491" i="1"/>
  <c r="F481" i="1"/>
  <c r="F479" i="1"/>
  <c r="F475" i="1"/>
  <c r="F474" i="1"/>
  <c r="F471" i="1"/>
  <c r="F470" i="1"/>
  <c r="F466" i="1"/>
  <c r="F464" i="1"/>
  <c r="F458" i="1"/>
  <c r="F445" i="1"/>
  <c r="F441" i="1"/>
  <c r="F427" i="1"/>
  <c r="F426" i="1"/>
  <c r="F423" i="1"/>
  <c r="F422" i="1"/>
  <c r="F419" i="1"/>
  <c r="F418" i="1"/>
  <c r="F405" i="1"/>
  <c r="F404" i="1"/>
  <c r="F400" i="1"/>
  <c r="F399" i="1"/>
  <c r="F391" i="1"/>
  <c r="F387" i="1"/>
  <c r="F378" i="1"/>
  <c r="F368" i="1"/>
  <c r="F367" i="1"/>
  <c r="F365" i="1"/>
  <c r="F362" i="1"/>
  <c r="F360" i="1"/>
  <c r="F358" i="1"/>
  <c r="F357" i="1"/>
  <c r="F355" i="1"/>
  <c r="F354" i="1"/>
  <c r="F351" i="1"/>
  <c r="F350" i="1"/>
  <c r="F343" i="1"/>
  <c r="F342" i="1"/>
  <c r="F335" i="1"/>
  <c r="F334" i="1"/>
  <c r="F332" i="1"/>
  <c r="F331" i="1"/>
  <c r="F327" i="1"/>
  <c r="F326" i="1"/>
  <c r="F319" i="1"/>
  <c r="F318" i="1"/>
  <c r="F307" i="1"/>
  <c r="F306" i="1"/>
  <c r="F300" i="1"/>
  <c r="F299" i="1"/>
  <c r="F296" i="1"/>
  <c r="F295" i="1"/>
  <c r="F291" i="1"/>
  <c r="F290" i="1"/>
  <c r="F286" i="1"/>
  <c r="F284" i="1"/>
  <c r="F269" i="1"/>
  <c r="F267" i="1"/>
  <c r="F262" i="1"/>
  <c r="F260" i="1"/>
  <c r="F253" i="1"/>
  <c r="F249" i="1"/>
  <c r="F241" i="1"/>
  <c r="F237" i="1"/>
  <c r="F235" i="1"/>
  <c r="F233" i="1"/>
  <c r="F229" i="1"/>
  <c r="F228" i="1"/>
  <c r="F225" i="1"/>
  <c r="F219" i="1"/>
  <c r="F215" i="1"/>
  <c r="F202" i="1"/>
  <c r="F201" i="1"/>
  <c r="F198" i="1"/>
  <c r="F196" i="1"/>
  <c r="F192" i="1"/>
  <c r="F190" i="1"/>
  <c r="F185" i="1"/>
  <c r="F183" i="1"/>
  <c r="F178" i="1"/>
  <c r="F174" i="1"/>
  <c r="F172" i="1"/>
  <c r="F168" i="1"/>
  <c r="F165" i="1"/>
  <c r="F163" i="1"/>
  <c r="F160" i="1"/>
  <c r="F159" i="1"/>
  <c r="F156" i="1"/>
  <c r="F155" i="1"/>
  <c r="F152" i="1"/>
  <c r="F151" i="1"/>
  <c r="F148" i="1"/>
  <c r="F147" i="1"/>
  <c r="F144" i="1"/>
  <c r="F143" i="1"/>
  <c r="F140" i="1"/>
  <c r="F139" i="1"/>
  <c r="F136" i="1"/>
  <c r="F135" i="1"/>
  <c r="F132" i="1"/>
  <c r="F131" i="1"/>
  <c r="F128" i="1"/>
  <c r="F127" i="1"/>
  <c r="F124" i="1"/>
  <c r="F123" i="1"/>
  <c r="F120" i="1"/>
  <c r="F119" i="1"/>
  <c r="F116" i="1"/>
  <c r="F115" i="1"/>
  <c r="F112" i="1"/>
  <c r="F111" i="1"/>
  <c r="F108" i="1"/>
  <c r="F107" i="1"/>
  <c r="F104" i="1"/>
  <c r="F103" i="1"/>
  <c r="F100" i="1"/>
  <c r="F99" i="1"/>
  <c r="F96" i="1"/>
  <c r="F95" i="1"/>
  <c r="F93" i="1"/>
  <c r="F92" i="1"/>
  <c r="F90" i="1"/>
  <c r="F89" i="1"/>
  <c r="F86" i="1"/>
  <c r="F85" i="1"/>
  <c r="F82" i="1"/>
  <c r="F81" i="1"/>
  <c r="F78" i="1"/>
  <c r="F77" i="1"/>
  <c r="F74" i="1"/>
  <c r="F73" i="1"/>
  <c r="F71" i="1"/>
  <c r="F70" i="1"/>
  <c r="F67" i="1"/>
  <c r="F66" i="1"/>
  <c r="F63" i="1"/>
  <c r="F62" i="1"/>
  <c r="F59" i="1"/>
  <c r="F58" i="1"/>
  <c r="F55" i="1"/>
  <c r="F51" i="1"/>
  <c r="F46" i="1"/>
  <c r="F44" i="1"/>
  <c r="F39" i="1"/>
  <c r="F37" i="1"/>
  <c r="F33" i="1"/>
  <c r="F31" i="1"/>
  <c r="F27" i="1"/>
  <c r="F25" i="1"/>
  <c r="F23" i="1"/>
  <c r="F21" i="1"/>
  <c r="F12" i="1"/>
  <c r="F10" i="1"/>
  <c r="F7" i="1"/>
  <c r="S1006" i="1" l="1"/>
  <c r="S1007" i="1"/>
  <c r="S1008" i="1"/>
  <c r="S1009" i="1"/>
  <c r="S1010" i="1"/>
  <c r="S1011" i="1"/>
  <c r="S1012" i="1"/>
  <c r="S1013" i="1"/>
  <c r="Q1006" i="1"/>
  <c r="Q1007" i="1"/>
  <c r="Q1008" i="1"/>
  <c r="Q1009" i="1"/>
  <c r="Q1010" i="1"/>
  <c r="Q1011" i="1"/>
  <c r="Q1012" i="1"/>
  <c r="Q1013" i="1"/>
  <c r="S1005" i="1"/>
  <c r="S1004" i="1"/>
  <c r="Q993" i="1"/>
  <c r="Q994" i="1"/>
  <c r="Q995" i="1"/>
  <c r="Q996" i="1"/>
  <c r="Q997" i="1"/>
  <c r="Q998" i="1"/>
  <c r="Q999" i="1"/>
  <c r="Q1001" i="1"/>
  <c r="S995" i="1"/>
  <c r="S996" i="1"/>
  <c r="S997" i="1"/>
  <c r="S998" i="1"/>
  <c r="S999" i="1"/>
  <c r="S993" i="1"/>
  <c r="S994" i="1"/>
  <c r="S1000" i="1"/>
  <c r="Q992" i="1"/>
  <c r="S983" i="1"/>
  <c r="Q983" i="1"/>
  <c r="H982" i="1"/>
  <c r="S992" i="1" l="1"/>
  <c r="Q1005" i="1"/>
  <c r="Q1000" i="1"/>
  <c r="Q1004" i="1"/>
  <c r="S1373" i="1"/>
  <c r="Q1373" i="1"/>
  <c r="S1396" i="1"/>
  <c r="Q1396" i="1"/>
  <c r="S1393" i="1"/>
  <c r="Q1393" i="1"/>
  <c r="S1389" i="1"/>
  <c r="Q1389" i="1"/>
  <c r="S1385" i="1"/>
  <c r="Q1385" i="1"/>
  <c r="S1381" i="1"/>
  <c r="Q1381" i="1"/>
  <c r="S1377" i="1"/>
  <c r="Q1377" i="1"/>
  <c r="S1372" i="1"/>
  <c r="Q1372" i="1"/>
  <c r="S1368" i="1"/>
  <c r="Q1368" i="1"/>
  <c r="S1364" i="1"/>
  <c r="Q1364" i="1"/>
  <c r="S1361" i="1"/>
  <c r="S1359" i="1"/>
  <c r="Q1359" i="1"/>
  <c r="S1356" i="1"/>
  <c r="Q1356" i="1"/>
  <c r="Q1353" i="1"/>
  <c r="S1353" i="1"/>
  <c r="S1350" i="1"/>
  <c r="S1347" i="1"/>
  <c r="S1344" i="1"/>
  <c r="S1341" i="1"/>
  <c r="S1332" i="1"/>
  <c r="Q1332" i="1"/>
  <c r="S1329" i="1"/>
  <c r="Q1329" i="1"/>
  <c r="S1326" i="1"/>
  <c r="Q1326" i="1"/>
  <c r="S1323" i="1"/>
  <c r="Q1323" i="1"/>
  <c r="S1320" i="1"/>
  <c r="Q1320" i="1"/>
  <c r="S1317" i="1"/>
  <c r="Q1317" i="1"/>
  <c r="S1314" i="1"/>
  <c r="Q1314" i="1"/>
  <c r="S1311" i="1"/>
  <c r="S1308" i="1"/>
  <c r="Q1308" i="1"/>
  <c r="S1305" i="1"/>
  <c r="Q1305" i="1"/>
  <c r="S1302" i="1"/>
  <c r="Q1302" i="1"/>
  <c r="Q1296" i="1"/>
  <c r="S1296" i="1"/>
  <c r="Q1293" i="1"/>
  <c r="Q1290" i="1"/>
  <c r="Q1284" i="1"/>
  <c r="S1293" i="1"/>
  <c r="S1290" i="1"/>
  <c r="S1287" i="1"/>
  <c r="S1284" i="1"/>
  <c r="S1281" i="1"/>
  <c r="S1278" i="1"/>
  <c r="S1275" i="1"/>
  <c r="Q1281" i="1"/>
  <c r="S728" i="1" l="1"/>
  <c r="S727" i="1"/>
  <c r="S726" i="1"/>
  <c r="S725" i="1"/>
  <c r="S724" i="1"/>
  <c r="S723" i="1"/>
  <c r="S722" i="1"/>
  <c r="S721" i="1"/>
  <c r="S720" i="1"/>
  <c r="Q727" i="1"/>
  <c r="Q726" i="1"/>
  <c r="Q725" i="1"/>
  <c r="Q724" i="1"/>
  <c r="Q723" i="1"/>
  <c r="Q722" i="1"/>
  <c r="Q721" i="1"/>
  <c r="Q720" i="1"/>
  <c r="S897" i="1"/>
  <c r="Q901" i="1"/>
  <c r="Q897" i="1"/>
  <c r="O902" i="1"/>
  <c r="Q902" i="1" s="1"/>
  <c r="O900" i="1"/>
  <c r="S900" i="1" s="1"/>
  <c r="O899" i="1"/>
  <c r="S899" i="1" s="1"/>
  <c r="O898" i="1"/>
  <c r="S898" i="1" s="1"/>
  <c r="O896" i="1"/>
  <c r="S896" i="1" s="1"/>
  <c r="O895" i="1"/>
  <c r="S895" i="1" s="1"/>
  <c r="O894" i="1"/>
  <c r="S894" i="1" s="1"/>
  <c r="O892" i="1"/>
  <c r="S892" i="1" s="1"/>
  <c r="O891" i="1"/>
  <c r="S891" i="1" s="1"/>
  <c r="O890" i="1"/>
  <c r="S890" i="1" s="1"/>
  <c r="O889" i="1"/>
  <c r="S889" i="1" s="1"/>
  <c r="O888" i="1"/>
  <c r="S888" i="1" s="1"/>
  <c r="Q899" i="1" l="1"/>
  <c r="S902" i="1"/>
  <c r="Q888" i="1"/>
  <c r="Q890" i="1"/>
  <c r="Q892" i="1"/>
  <c r="Q895" i="1"/>
  <c r="Q889" i="1"/>
  <c r="Q891" i="1"/>
  <c r="Q894" i="1"/>
  <c r="Q896" i="1"/>
  <c r="Q898" i="1"/>
  <c r="Q900" i="1"/>
  <c r="E2689" i="1"/>
  <c r="E2688" i="1"/>
  <c r="E2683" i="1"/>
  <c r="E2682" i="1"/>
  <c r="E2676" i="1"/>
  <c r="E2675" i="1"/>
  <c r="E2669" i="1"/>
  <c r="E2668" i="1"/>
  <c r="E2658" i="1"/>
  <c r="E2656" i="1"/>
  <c r="E2651" i="1"/>
  <c r="E2650" i="1"/>
  <c r="E2645" i="1"/>
  <c r="E2644" i="1"/>
  <c r="E2641" i="1"/>
  <c r="E2640" i="1"/>
  <c r="E2627" i="1"/>
  <c r="E2626" i="1"/>
  <c r="E2620" i="1"/>
  <c r="E2619" i="1"/>
  <c r="E2613" i="1"/>
  <c r="E2612" i="1"/>
  <c r="E2611" i="1"/>
  <c r="E2608" i="1"/>
  <c r="E2607" i="1"/>
  <c r="E2599" i="1"/>
  <c r="E2597" i="1"/>
  <c r="E2589" i="1"/>
  <c r="E2586" i="1"/>
  <c r="E2585" i="1"/>
  <c r="E2581" i="1"/>
  <c r="E2580" i="1"/>
  <c r="E2572" i="1"/>
  <c r="E2570" i="1"/>
  <c r="E2566" i="1"/>
  <c r="E2565" i="1"/>
  <c r="E2554" i="1"/>
  <c r="E2548" i="1"/>
  <c r="E2547" i="1"/>
  <c r="E2543" i="1"/>
  <c r="E2542" i="1"/>
  <c r="E2527" i="1"/>
  <c r="E2525" i="1"/>
  <c r="E2522" i="1"/>
  <c r="E2521" i="1"/>
  <c r="E2518" i="1"/>
  <c r="E2517" i="1"/>
  <c r="E2508" i="1"/>
  <c r="E2505" i="1"/>
  <c r="E2504" i="1"/>
  <c r="E2497" i="1"/>
  <c r="E2496" i="1"/>
  <c r="E2487" i="1"/>
  <c r="E2485" i="1"/>
  <c r="E2470" i="1"/>
  <c r="E2468" i="1"/>
  <c r="E2462" i="1"/>
  <c r="E2460" i="1"/>
  <c r="E2451" i="1"/>
  <c r="E2449" i="1"/>
  <c r="E2443" i="1"/>
  <c r="E2441" i="1"/>
  <c r="E2439" i="1"/>
  <c r="E2438" i="1"/>
  <c r="E2434" i="1"/>
  <c r="E2433" i="1"/>
  <c r="E2429" i="1"/>
  <c r="E2428" i="1"/>
  <c r="E2423" i="1"/>
  <c r="E2422" i="1"/>
  <c r="E2417" i="1"/>
  <c r="E2416" i="1"/>
  <c r="E2411" i="1"/>
  <c r="E2410" i="1"/>
  <c r="E2405" i="1"/>
  <c r="E2404" i="1"/>
  <c r="E2397" i="1"/>
  <c r="E2396" i="1"/>
  <c r="E2390" i="1"/>
  <c r="E2389" i="1"/>
  <c r="E2383" i="1"/>
  <c r="E2382" i="1"/>
  <c r="E2376" i="1"/>
  <c r="E2374" i="1"/>
  <c r="E2360" i="1"/>
  <c r="E2358" i="1"/>
  <c r="E2353" i="1"/>
  <c r="E2352" i="1"/>
  <c r="E2346" i="1"/>
  <c r="E2345" i="1"/>
  <c r="E2337" i="1"/>
  <c r="E2335" i="1"/>
  <c r="E2328" i="1"/>
  <c r="E2326" i="1"/>
  <c r="E2313" i="1"/>
  <c r="E2305" i="1"/>
  <c r="E2295" i="1"/>
  <c r="E2294" i="1"/>
  <c r="E2288" i="1"/>
  <c r="E2287" i="1"/>
  <c r="E2279" i="1"/>
  <c r="E2278" i="1"/>
  <c r="E2274" i="1"/>
  <c r="E2273" i="1"/>
  <c r="E2253" i="1"/>
  <c r="E2252" i="1"/>
  <c r="E2249" i="1"/>
  <c r="E2248" i="1"/>
  <c r="E2244" i="1"/>
  <c r="E2243" i="1"/>
  <c r="E2240" i="1"/>
  <c r="E2239" i="1"/>
  <c r="E2225" i="1"/>
  <c r="E2224" i="1"/>
  <c r="E2218" i="1"/>
  <c r="E2217" i="1"/>
  <c r="E2210" i="1"/>
  <c r="E2209" i="1"/>
  <c r="E2205" i="1"/>
  <c r="E2204" i="1"/>
  <c r="E2198" i="1"/>
  <c r="E2197" i="1"/>
  <c r="E2187" i="1"/>
  <c r="E2186" i="1"/>
  <c r="E2175" i="1"/>
  <c r="E2174" i="1"/>
  <c r="E2150" i="1"/>
  <c r="E2149" i="1"/>
  <c r="E2139" i="1"/>
  <c r="E2138" i="1"/>
  <c r="E2126" i="1"/>
  <c r="E2125" i="1"/>
  <c r="E2120" i="1"/>
  <c r="E2119" i="1"/>
  <c r="E2112" i="1"/>
  <c r="E2111" i="1"/>
  <c r="E2104" i="1"/>
  <c r="E2103" i="1"/>
  <c r="E2095" i="1"/>
  <c r="E2092" i="1"/>
  <c r="E2091" i="1"/>
  <c r="E2085" i="1"/>
  <c r="E2084" i="1"/>
  <c r="E2083" i="1"/>
  <c r="E2081" i="1"/>
  <c r="E2072" i="1"/>
  <c r="E2070" i="1"/>
  <c r="E2068" i="1"/>
  <c r="E2067" i="1"/>
  <c r="E2065" i="1"/>
  <c r="E2064" i="1"/>
  <c r="E2061" i="1"/>
  <c r="E2060" i="1"/>
  <c r="E2057" i="1"/>
  <c r="E2056" i="1"/>
  <c r="E2050" i="1"/>
  <c r="E2049" i="1"/>
  <c r="E2045" i="1"/>
  <c r="E2044" i="1"/>
  <c r="E2039" i="1"/>
  <c r="E2038" i="1"/>
  <c r="E2029" i="1"/>
  <c r="E2028" i="1"/>
  <c r="E2026" i="1"/>
  <c r="E2025" i="1"/>
  <c r="E2022" i="1"/>
  <c r="E2021" i="1"/>
  <c r="E2018" i="1"/>
  <c r="E2017" i="1"/>
  <c r="E2014" i="1"/>
  <c r="E2012" i="1"/>
  <c r="E2009" i="1"/>
  <c r="E2008" i="1"/>
  <c r="E2000" i="1"/>
  <c r="E1999" i="1"/>
  <c r="E1997" i="1"/>
  <c r="E1996" i="1"/>
  <c r="E1993" i="1"/>
  <c r="E1992" i="1"/>
  <c r="E1990" i="1"/>
  <c r="E1989" i="1"/>
  <c r="E1983" i="1"/>
  <c r="E1980" i="1"/>
  <c r="E1979" i="1"/>
  <c r="E1967" i="1"/>
  <c r="E1965" i="1"/>
  <c r="E1956" i="1"/>
  <c r="E1955" i="1"/>
  <c r="E1944" i="1"/>
  <c r="E1943" i="1"/>
  <c r="E1936" i="1"/>
  <c r="E1935" i="1"/>
  <c r="E1928" i="1"/>
  <c r="E1927" i="1"/>
  <c r="E1918" i="1"/>
  <c r="E1917" i="1"/>
  <c r="E1913" i="1"/>
  <c r="E1912" i="1"/>
  <c r="E1905" i="1"/>
  <c r="E1904" i="1"/>
  <c r="E1900" i="1"/>
  <c r="E1899" i="1"/>
  <c r="E1891" i="1"/>
  <c r="E1890" i="1"/>
  <c r="E1881" i="1"/>
  <c r="E1879" i="1"/>
  <c r="E1872" i="1"/>
  <c r="E1870" i="1"/>
  <c r="E1856" i="1"/>
  <c r="E1854" i="1"/>
  <c r="E1845" i="1"/>
  <c r="E1480" i="1"/>
  <c r="E1478" i="1"/>
  <c r="E1477" i="1"/>
  <c r="E1470" i="1"/>
  <c r="E1469" i="1"/>
  <c r="E1465" i="1"/>
  <c r="E1464" i="1"/>
  <c r="E1461" i="1"/>
  <c r="E1460" i="1"/>
  <c r="E1458" i="1"/>
  <c r="E1455" i="1"/>
  <c r="E1454" i="1"/>
  <c r="E1444" i="1"/>
  <c r="E1442" i="1"/>
  <c r="E1438" i="1"/>
  <c r="E1436" i="1"/>
  <c r="E1400" i="1"/>
  <c r="E1398" i="1"/>
  <c r="E1395" i="1"/>
  <c r="E1394" i="1"/>
  <c r="E1392" i="1"/>
  <c r="E1391" i="1"/>
  <c r="E1388" i="1"/>
  <c r="E1387" i="1"/>
  <c r="E1384" i="1"/>
  <c r="E1383" i="1"/>
  <c r="E1380" i="1"/>
  <c r="E1379" i="1"/>
  <c r="E1376" i="1"/>
  <c r="E1375" i="1"/>
  <c r="E1371" i="1"/>
  <c r="E1370" i="1"/>
  <c r="E1367" i="1"/>
  <c r="E1366" i="1"/>
  <c r="E1363" i="1"/>
  <c r="E1362" i="1"/>
  <c r="E1358" i="1"/>
  <c r="E1357" i="1"/>
  <c r="E1355" i="1"/>
  <c r="E1354" i="1"/>
  <c r="E1352" i="1"/>
  <c r="E1351" i="1"/>
  <c r="E1349" i="1"/>
  <c r="E1348" i="1"/>
  <c r="E1346" i="1"/>
  <c r="E1345" i="1"/>
  <c r="E1343" i="1"/>
  <c r="E1342" i="1"/>
  <c r="E1340" i="1"/>
  <c r="E1339" i="1"/>
  <c r="E1337" i="1"/>
  <c r="E1336" i="1"/>
  <c r="E1334" i="1"/>
  <c r="E1333" i="1"/>
  <c r="E1331" i="1"/>
  <c r="E1330" i="1"/>
  <c r="E1328" i="1"/>
  <c r="E1327" i="1"/>
  <c r="E1325" i="1"/>
  <c r="E1324" i="1"/>
  <c r="E1322" i="1"/>
  <c r="E1321" i="1"/>
  <c r="E1319" i="1"/>
  <c r="E1318" i="1"/>
  <c r="E1316" i="1"/>
  <c r="E1315" i="1"/>
  <c r="E1313" i="1"/>
  <c r="E1312" i="1"/>
  <c r="E1310" i="1"/>
  <c r="E1309" i="1"/>
  <c r="E1307" i="1"/>
  <c r="E1306" i="1"/>
  <c r="E1304" i="1"/>
  <c r="E1303" i="1"/>
  <c r="E1301" i="1"/>
  <c r="E1300" i="1"/>
  <c r="E1298" i="1"/>
  <c r="E1297" i="1"/>
  <c r="E1295" i="1"/>
  <c r="E1294" i="1"/>
  <c r="E1292" i="1"/>
  <c r="E1291" i="1"/>
  <c r="E1289" i="1"/>
  <c r="E1288" i="1"/>
  <c r="E1286" i="1"/>
  <c r="E1285" i="1"/>
  <c r="E1283" i="1"/>
  <c r="E1282" i="1"/>
  <c r="E1280" i="1"/>
  <c r="E1279" i="1"/>
  <c r="E1277" i="1"/>
  <c r="E1276" i="1"/>
  <c r="E1274" i="1"/>
  <c r="E1272" i="1"/>
  <c r="E1268" i="1"/>
  <c r="E1267" i="1"/>
  <c r="E1264" i="1"/>
  <c r="E1263" i="1"/>
  <c r="E1258" i="1"/>
  <c r="E1257" i="1"/>
  <c r="E1255" i="1"/>
  <c r="E1241" i="1"/>
  <c r="E1238" i="1"/>
  <c r="E1237" i="1"/>
  <c r="E1234" i="1"/>
  <c r="E1233" i="1"/>
  <c r="E1228" i="1"/>
  <c r="E1226" i="1"/>
  <c r="E1222" i="1"/>
  <c r="E1219" i="1"/>
  <c r="E1218" i="1"/>
  <c r="E1201" i="1"/>
  <c r="E1200" i="1"/>
  <c r="E1198" i="1"/>
  <c r="E1191" i="1"/>
  <c r="E1189" i="1"/>
  <c r="E1186" i="1"/>
  <c r="E1185" i="1"/>
  <c r="E1183" i="1"/>
  <c r="E1181" i="1"/>
  <c r="E1179" i="1"/>
  <c r="E1164" i="1"/>
  <c r="E1163" i="1"/>
  <c r="E1159" i="1"/>
  <c r="E1157" i="1"/>
  <c r="E1148" i="1"/>
  <c r="E1147" i="1"/>
  <c r="E1142" i="1"/>
  <c r="E1141" i="1"/>
  <c r="E1131" i="1"/>
  <c r="E1128" i="1"/>
  <c r="E1127" i="1"/>
  <c r="E1118" i="1"/>
  <c r="E1116" i="1"/>
  <c r="E1111" i="1"/>
  <c r="E1110" i="1"/>
  <c r="E1021" i="1"/>
  <c r="E1015" i="1"/>
  <c r="E1014" i="1"/>
  <c r="E1003" i="1"/>
  <c r="E1002" i="1"/>
  <c r="E991" i="1"/>
  <c r="E989" i="1"/>
  <c r="E982" i="1"/>
  <c r="E979" i="1"/>
  <c r="E978" i="1"/>
  <c r="E975" i="1"/>
  <c r="E973" i="1"/>
  <c r="E968" i="1"/>
  <c r="E966" i="1"/>
  <c r="E953" i="1"/>
  <c r="E951" i="1"/>
  <c r="E941" i="1"/>
  <c r="E939" i="1"/>
  <c r="E936" i="1"/>
  <c r="E933" i="1"/>
  <c r="E932" i="1"/>
  <c r="E929" i="1"/>
  <c r="E927" i="1"/>
  <c r="E920" i="1"/>
  <c r="E918" i="1"/>
  <c r="E905" i="1"/>
  <c r="E903" i="1"/>
  <c r="E887" i="1"/>
  <c r="E885" i="1"/>
  <c r="E883" i="1"/>
  <c r="E882" i="1"/>
  <c r="E876" i="1"/>
  <c r="E875" i="1"/>
  <c r="E870" i="1"/>
  <c r="E869" i="1"/>
  <c r="E865" i="1"/>
  <c r="E864" i="1"/>
  <c r="E861" i="1"/>
  <c r="E860" i="1"/>
  <c r="E858" i="1"/>
  <c r="E857" i="1"/>
  <c r="E855" i="1"/>
  <c r="E852" i="1"/>
  <c r="E851" i="1"/>
  <c r="E849" i="1"/>
  <c r="E848" i="1"/>
  <c r="E828" i="1"/>
  <c r="E827" i="1"/>
  <c r="E821" i="1"/>
  <c r="E820" i="1"/>
  <c r="E814" i="1"/>
  <c r="E813" i="1"/>
  <c r="E812" i="1"/>
  <c r="E810" i="1"/>
  <c r="E808" i="1"/>
  <c r="E807" i="1"/>
  <c r="E805" i="1"/>
  <c r="E804" i="1"/>
  <c r="E799" i="1"/>
  <c r="E798" i="1"/>
  <c r="E791" i="1"/>
  <c r="E790" i="1"/>
  <c r="E778" i="1"/>
  <c r="E777" i="1"/>
  <c r="E769" i="1"/>
  <c r="E768" i="1"/>
  <c r="E766" i="1"/>
  <c r="E764" i="1"/>
  <c r="E762" i="1"/>
  <c r="E758" i="1"/>
  <c r="E757" i="1"/>
  <c r="E752" i="1"/>
  <c r="E751" i="1"/>
  <c r="E746" i="1"/>
  <c r="E745" i="1"/>
  <c r="E743" i="1"/>
  <c r="E742" i="1"/>
  <c r="E737" i="1"/>
  <c r="E736" i="1"/>
  <c r="E734" i="1"/>
  <c r="E733" i="1"/>
  <c r="E731" i="1"/>
  <c r="E729" i="1"/>
  <c r="E719" i="1"/>
  <c r="E716" i="1"/>
  <c r="E715" i="1"/>
  <c r="E711" i="1"/>
  <c r="E710" i="1"/>
  <c r="E704" i="1"/>
  <c r="E702" i="1"/>
  <c r="E699" i="1"/>
  <c r="E698" i="1"/>
  <c r="E694" i="1"/>
  <c r="E693" i="1"/>
  <c r="E689" i="1"/>
  <c r="E688" i="1"/>
  <c r="E683" i="1"/>
  <c r="E682" i="1"/>
  <c r="E681" i="1"/>
  <c r="E679" i="1"/>
  <c r="E678" i="1"/>
  <c r="E673" i="1"/>
  <c r="E672" i="1"/>
  <c r="E660" i="1"/>
  <c r="E658" i="1"/>
  <c r="E649" i="1"/>
  <c r="E648" i="1"/>
  <c r="E639" i="1"/>
  <c r="E638" i="1"/>
  <c r="E636" i="1"/>
  <c r="E635" i="1"/>
  <c r="E632" i="1"/>
  <c r="E631" i="1"/>
  <c r="E627" i="1"/>
  <c r="E626" i="1"/>
  <c r="E625" i="1"/>
  <c r="E619" i="1"/>
  <c r="E617" i="1"/>
  <c r="E609" i="1"/>
  <c r="E608" i="1"/>
  <c r="E604" i="1"/>
  <c r="E603" i="1"/>
  <c r="E601" i="1"/>
  <c r="E600" i="1"/>
  <c r="E581" i="1"/>
  <c r="E580" i="1"/>
  <c r="E577" i="1"/>
  <c r="E576" i="1"/>
  <c r="E570" i="1"/>
  <c r="E569" i="1"/>
  <c r="E560" i="1"/>
  <c r="E559" i="1"/>
  <c r="E557" i="1"/>
  <c r="E554" i="1"/>
  <c r="E553" i="1"/>
  <c r="E544" i="1"/>
  <c r="E543" i="1"/>
  <c r="E539" i="1"/>
  <c r="E538" i="1"/>
  <c r="E534" i="1"/>
  <c r="E533" i="1"/>
  <c r="E527" i="1"/>
  <c r="E525" i="1"/>
  <c r="E521" i="1"/>
  <c r="E517" i="1"/>
  <c r="E510" i="1"/>
  <c r="E508" i="1"/>
  <c r="E506" i="1"/>
  <c r="E504" i="1"/>
  <c r="E498" i="1"/>
  <c r="E497" i="1"/>
  <c r="E492" i="1"/>
  <c r="E491" i="1"/>
  <c r="E481" i="1"/>
  <c r="E479" i="1"/>
  <c r="E475" i="1"/>
  <c r="E474" i="1"/>
  <c r="E471" i="1"/>
  <c r="E470" i="1"/>
  <c r="E466" i="1"/>
  <c r="E464" i="1"/>
  <c r="E458" i="1"/>
  <c r="E445" i="1"/>
  <c r="E442" i="1"/>
  <c r="E441" i="1"/>
  <c r="E427" i="1"/>
  <c r="E426" i="1"/>
  <c r="E423" i="1"/>
  <c r="E422" i="1"/>
  <c r="E419" i="1"/>
  <c r="E418" i="1"/>
  <c r="E405" i="1"/>
  <c r="E404" i="1"/>
  <c r="E400" i="1"/>
  <c r="E399" i="1"/>
  <c r="E391" i="1"/>
  <c r="E387" i="1"/>
  <c r="E378" i="1"/>
  <c r="E368" i="1"/>
  <c r="E367" i="1"/>
  <c r="E365" i="1"/>
  <c r="E362" i="1"/>
  <c r="E360" i="1"/>
  <c r="E358" i="1"/>
  <c r="E357" i="1"/>
  <c r="E355" i="1"/>
  <c r="E354" i="1"/>
  <c r="E351" i="1"/>
  <c r="E350" i="1"/>
  <c r="E343" i="1"/>
  <c r="E342" i="1"/>
  <c r="E335" i="1"/>
  <c r="E334" i="1"/>
  <c r="E332" i="1"/>
  <c r="E331" i="1"/>
  <c r="E327" i="1"/>
  <c r="E326" i="1"/>
  <c r="E319" i="1"/>
  <c r="E318" i="1"/>
  <c r="E307" i="1"/>
  <c r="E306" i="1"/>
  <c r="E300" i="1"/>
  <c r="E299" i="1"/>
  <c r="E296" i="1"/>
  <c r="E295" i="1"/>
  <c r="E291" i="1"/>
  <c r="E290" i="1"/>
  <c r="E286" i="1"/>
  <c r="E284" i="1"/>
  <c r="E269" i="1"/>
  <c r="E267" i="1"/>
  <c r="E262" i="1"/>
  <c r="E260" i="1"/>
  <c r="E253" i="1"/>
  <c r="E250" i="1"/>
  <c r="E249" i="1"/>
  <c r="E241" i="1"/>
  <c r="E238" i="1"/>
  <c r="E237" i="1"/>
  <c r="E235" i="1"/>
  <c r="E233" i="1"/>
  <c r="E229" i="1"/>
  <c r="E228" i="1"/>
  <c r="E227" i="1"/>
  <c r="E225" i="1"/>
  <c r="E219" i="1"/>
  <c r="E216" i="1"/>
  <c r="E215" i="1"/>
  <c r="E202" i="1"/>
  <c r="E201" i="1"/>
  <c r="E198" i="1"/>
  <c r="E196" i="1"/>
  <c r="E192" i="1"/>
  <c r="E190" i="1"/>
  <c r="E185" i="1"/>
  <c r="E183" i="1"/>
  <c r="E178" i="1"/>
  <c r="E175" i="1"/>
  <c r="E174" i="1"/>
  <c r="E172" i="1"/>
  <c r="E169" i="1"/>
  <c r="E168" i="1"/>
  <c r="E165" i="1"/>
  <c r="E163" i="1"/>
  <c r="E160" i="1"/>
  <c r="E159" i="1"/>
  <c r="E156" i="1"/>
  <c r="E155" i="1"/>
  <c r="E152" i="1"/>
  <c r="E151" i="1"/>
  <c r="E148" i="1"/>
  <c r="E147" i="1"/>
  <c r="E144" i="1"/>
  <c r="E143" i="1"/>
  <c r="E140" i="1"/>
  <c r="E139" i="1"/>
  <c r="E136" i="1"/>
  <c r="E135" i="1"/>
  <c r="E132" i="1"/>
  <c r="E131" i="1"/>
  <c r="E128" i="1"/>
  <c r="E127" i="1"/>
  <c r="E124" i="1"/>
  <c r="E123" i="1"/>
  <c r="E120" i="1"/>
  <c r="E119" i="1"/>
  <c r="E116" i="1"/>
  <c r="E115" i="1"/>
  <c r="E112" i="1"/>
  <c r="E111" i="1"/>
  <c r="E108" i="1"/>
  <c r="E107" i="1"/>
  <c r="E104" i="1"/>
  <c r="E103" i="1"/>
  <c r="E100" i="1"/>
  <c r="E99" i="1"/>
  <c r="E96" i="1"/>
  <c r="E95" i="1"/>
  <c r="E93" i="1"/>
  <c r="E92" i="1"/>
  <c r="E90" i="1"/>
  <c r="E89" i="1"/>
  <c r="E86" i="1"/>
  <c r="E85" i="1"/>
  <c r="E82" i="1"/>
  <c r="E81" i="1"/>
  <c r="E78" i="1"/>
  <c r="E77" i="1"/>
  <c r="E74" i="1"/>
  <c r="E73" i="1"/>
  <c r="E71" i="1"/>
  <c r="E70" i="1"/>
  <c r="E67" i="1"/>
  <c r="E66" i="1"/>
  <c r="E63" i="1"/>
  <c r="E62" i="1"/>
  <c r="E59" i="1"/>
  <c r="E58" i="1"/>
  <c r="E55" i="1"/>
  <c r="E52" i="1"/>
  <c r="E51" i="1"/>
  <c r="E46" i="1"/>
  <c r="E44" i="1"/>
  <c r="E39" i="1"/>
  <c r="E37" i="1"/>
  <c r="E33" i="1"/>
  <c r="E31" i="1"/>
  <c r="E27" i="1"/>
  <c r="E25" i="1"/>
  <c r="E23" i="1"/>
  <c r="E21" i="1"/>
  <c r="E12" i="1"/>
  <c r="E10" i="1"/>
  <c r="E7" i="1"/>
  <c r="C376" i="1" l="1"/>
  <c r="F376" i="1" s="1"/>
  <c r="C388" i="1" l="1"/>
  <c r="E388" i="1" s="1"/>
  <c r="E376" i="1"/>
  <c r="Q568" i="1" l="1"/>
  <c r="Q567" i="1"/>
  <c r="Q566" i="1"/>
  <c r="Q564" i="1"/>
  <c r="Q563" i="1"/>
  <c r="S562" i="1"/>
  <c r="S563" i="1"/>
  <c r="S564" i="1"/>
  <c r="S566" i="1"/>
  <c r="S567" i="1"/>
  <c r="S568" i="1"/>
  <c r="Q562" i="1"/>
  <c r="S561" i="1"/>
  <c r="Q561" i="1"/>
  <c r="S500" i="1"/>
  <c r="S501" i="1"/>
  <c r="S502" i="1"/>
  <c r="S503" i="1"/>
  <c r="S499" i="1"/>
  <c r="S494" i="1"/>
  <c r="S495" i="1"/>
  <c r="S496" i="1"/>
  <c r="S493" i="1"/>
  <c r="S490" i="1"/>
  <c r="Q503" i="1"/>
  <c r="Q502" i="1"/>
  <c r="Q501" i="1"/>
  <c r="Q500" i="1"/>
  <c r="Q499" i="1"/>
  <c r="Q496" i="1"/>
  <c r="Q495" i="1"/>
  <c r="Q494" i="1"/>
  <c r="Q493" i="1"/>
  <c r="Q490" i="1"/>
  <c r="Q488" i="1"/>
  <c r="Q489" i="1"/>
  <c r="Q487" i="1"/>
  <c r="Q486" i="1"/>
  <c r="Q485" i="1"/>
  <c r="Q484" i="1"/>
  <c r="Q483" i="1"/>
  <c r="Q482" i="1"/>
  <c r="S483" i="1"/>
  <c r="S484" i="1"/>
  <c r="S485" i="1"/>
  <c r="S486" i="1"/>
  <c r="S487" i="1"/>
  <c r="S488" i="1"/>
  <c r="S489" i="1"/>
  <c r="S482" i="1"/>
  <c r="D518" i="1"/>
  <c r="C456" i="1"/>
  <c r="F456" i="1" s="1"/>
  <c r="E456" i="1" l="1"/>
  <c r="C518" i="1"/>
  <c r="E518" i="1" s="1"/>
</calcChain>
</file>

<file path=xl/sharedStrings.xml><?xml version="1.0" encoding="utf-8"?>
<sst xmlns="http://schemas.openxmlformats.org/spreadsheetml/2006/main" count="20528" uniqueCount="3870">
  <si>
    <t>Programas Bajo Seguimiento - Trimestre 3 - 2016</t>
  </si>
  <si>
    <t>Organismos y Programas - Cifras en pesos y magnitudes físicas</t>
  </si>
  <si>
    <t xml:space="preserve">Código Institucional </t>
  </si>
  <si>
    <t>Fin Fun</t>
  </si>
  <si>
    <t>Devengado Trimestre 3    2015</t>
  </si>
  <si>
    <t>Devengado Trimestre 3        2016</t>
  </si>
  <si>
    <t>Diferencia absoluta</t>
  </si>
  <si>
    <t xml:space="preserve">Crédito
Vigente
</t>
  </si>
  <si>
    <t>Ejec. %</t>
  </si>
  <si>
    <t>Tipo Med.</t>
  </si>
  <si>
    <t>Medición</t>
  </si>
  <si>
    <t xml:space="preserve">Unidad de
Medida
</t>
  </si>
  <si>
    <t>Prog.
Anual
Vigente</t>
  </si>
  <si>
    <t xml:space="preserve">  Ejec. Acum.  Trimestre 3  2015</t>
  </si>
  <si>
    <t xml:space="preserve">  Ejec. Acum.  Trimestre 3     2016</t>
  </si>
  <si>
    <t>%
Ej. (1)</t>
  </si>
  <si>
    <t>%
Desvío (2)</t>
  </si>
  <si>
    <t>( 1 ) Poder Legislativo Nacional</t>
  </si>
  <si>
    <t/>
  </si>
  <si>
    <t>( 1 - 1 ) Auditoría General de la Nación</t>
  </si>
  <si>
    <t>( 1 - 1 - 16 ) Control Externo del Sector Público Nacional</t>
  </si>
  <si>
    <t>1.7</t>
  </si>
  <si>
    <t>UE: Auditoría General de la Nación</t>
  </si>
  <si>
    <t>M</t>
  </si>
  <si>
    <t>Auditoria Externa</t>
  </si>
  <si>
    <t>Informe de Auditoría Aprobado</t>
  </si>
  <si>
    <t>-</t>
  </si>
  <si>
    <t>Formación del Personal Administrativo, Técnico y Profesional</t>
  </si>
  <si>
    <t>Funcionario Capacitado</t>
  </si>
  <si>
    <t>Total</t>
  </si>
  <si>
    <t>( 1 - 314 ) Biblioteca del Congreso</t>
  </si>
  <si>
    <t>( 1 - 314 - 18 ) Asistencia Bibliográfica</t>
  </si>
  <si>
    <t>3.4</t>
  </si>
  <si>
    <t>UE: Biblioteca del Congreso de la Nación</t>
  </si>
  <si>
    <t>Servicio Bibliográfico</t>
  </si>
  <si>
    <t>Consulta Bibliográfica</t>
  </si>
  <si>
    <t>Se realizan menor cantidad de consultas al acervo bibliográfico.</t>
  </si>
  <si>
    <t>Usuario</t>
  </si>
  <si>
    <t>Aumento de los usuarios al sitio Web institucional.</t>
  </si>
  <si>
    <t>Visitas Guiadas</t>
  </si>
  <si>
    <t>Visitante</t>
  </si>
  <si>
    <t>Mayor demanda en las actividades "La escuela viene " y "BCN va a la escuela"</t>
  </si>
  <si>
    <t>Estudios e Investigaciones</t>
  </si>
  <si>
    <t>Documento Producido</t>
  </si>
  <si>
    <t>Traducción de Textos</t>
  </si>
  <si>
    <t>Palabra</t>
  </si>
  <si>
    <t>Dimunición de las traducciones realizadas para la Red Glin.</t>
  </si>
  <si>
    <t>Servicio Edición e Impresión</t>
  </si>
  <si>
    <t>Publicación</t>
  </si>
  <si>
    <t>Mayor demanda de publicaciones con temas de actualidad.</t>
  </si>
  <si>
    <t>Servicio de Microfilmación</t>
  </si>
  <si>
    <t>Fotograma</t>
  </si>
  <si>
    <t>Taller de Extensión Cultural</t>
  </si>
  <si>
    <t>Participante</t>
  </si>
  <si>
    <t>Disminución en la cantidad de talleres abiertos al público.</t>
  </si>
  <si>
    <t>( 1 - 315 ) Imprenta del Congreso</t>
  </si>
  <si>
    <t>( 1 - 315 - 19 ) Impresiones y Publicaciones Parlamentarias</t>
  </si>
  <si>
    <t>1.1</t>
  </si>
  <si>
    <t>UE: Imprenta del Congreso de la Nación</t>
  </si>
  <si>
    <t>Composición e Impresión de Papelería y Publicaciones Parlamentarias</t>
  </si>
  <si>
    <t>Página</t>
  </si>
  <si>
    <t>( 1 - 316 ) Ayuda Social Personal del Congreso de la Nación</t>
  </si>
  <si>
    <t>( 1 - 316 - 20 ) Asistencia Social Integral al Personal del Congreso de la Nación</t>
  </si>
  <si>
    <t>3.1</t>
  </si>
  <si>
    <t>UE: Dirección de Ayuda Social para el Personal del Congreso</t>
  </si>
  <si>
    <t>Cobertura Social Integral al Personal del Congreso de la Nación</t>
  </si>
  <si>
    <t>Consulta Médica</t>
  </si>
  <si>
    <t>Diferencia se debe a incidencia estacional.</t>
  </si>
  <si>
    <t>Afiliado</t>
  </si>
  <si>
    <t>(4)</t>
  </si>
  <si>
    <t>La diferencia se debe a las bajas en el personal.</t>
  </si>
  <si>
    <t>Paciente Internado</t>
  </si>
  <si>
    <t>( 1 - 319 ) Defensoría del Pueblo</t>
  </si>
  <si>
    <t>( 1 - 319 - 21 ) Defensa de los Derechos de los Ciudadanos</t>
  </si>
  <si>
    <t>UE: Subsecretaría General de la Defensoría del Pueblo</t>
  </si>
  <si>
    <t>Investigaciones</t>
  </si>
  <si>
    <t>Investigación Realizada</t>
  </si>
  <si>
    <t>Atención al Público</t>
  </si>
  <si>
    <t>Persona Atendida</t>
  </si>
  <si>
    <t>Recepción de  Quejas Promovidas por los Ciudadanos</t>
  </si>
  <si>
    <t>Caso</t>
  </si>
  <si>
    <t>( 1 - 340 ) Procuración Penitenciaria</t>
  </si>
  <si>
    <t>( 1 - 340 - 26 ) Protección de los Derechos del Interno Penitenciario</t>
  </si>
  <si>
    <t>1.2</t>
  </si>
  <si>
    <t>UE: Procuración Penitenciaria</t>
  </si>
  <si>
    <t>Atención de Internos Damnificados</t>
  </si>
  <si>
    <t>Caso Gestionado</t>
  </si>
  <si>
    <t>Inspección de Centros de Detención</t>
  </si>
  <si>
    <t>Inspección</t>
  </si>
  <si>
    <t>Visita</t>
  </si>
  <si>
    <t>Atención Médica a Internos</t>
  </si>
  <si>
    <t>Interno Atendido</t>
  </si>
  <si>
    <t>( 1 - 346 ) Defensoría del Público de Servicios de Comunicación Audiovisual</t>
  </si>
  <si>
    <t>( 1 - 346 - 36 ) Defensa del Público de Servicios de Comunicación Audiovisual</t>
  </si>
  <si>
    <t>UE: Defensoría del Público de Servicios de Comunicación Audiovisual de la Nación</t>
  </si>
  <si>
    <t>Recepción de Presentaciones Promovidas por los Ciudadanos</t>
  </si>
  <si>
    <t>Presentación</t>
  </si>
  <si>
    <t>Capacitación en la Temática de Derecho Humano a la Comunicación y el Acceso a la Información</t>
  </si>
  <si>
    <t>Persona Capacitada</t>
  </si>
  <si>
    <t>Participación en Audiencias Públicas</t>
  </si>
  <si>
    <t>Otorgamiento de Becas de Investigación y Capacitación</t>
  </si>
  <si>
    <t>Becario</t>
  </si>
  <si>
    <t xml:space="preserve"> TOTAL PROGRAMAS BAJO SEGUIMIENTO DE PODER LEGISLATIVO NACIONAL</t>
  </si>
  <si>
    <t>( 5 ) Poder Judicial de la Nación</t>
  </si>
  <si>
    <t>( 5 - 320 ) Consejo de la Magistratura</t>
  </si>
  <si>
    <t>( 5 - 320 - 23 - 1 ) Fuero Criminal y Correccional</t>
  </si>
  <si>
    <t>UE: Cámara Criminal y Correccional</t>
  </si>
  <si>
    <t>Resolución de Causas en 1ra.Instancia</t>
  </si>
  <si>
    <t>Causa Resuelta</t>
  </si>
  <si>
    <t>Resolución de Causas en 2da.Instancia</t>
  </si>
  <si>
    <t>( 5 - 320 - 23 - 2 ) Fuero Civil</t>
  </si>
  <si>
    <t>UE: Cámara Civil</t>
  </si>
  <si>
    <t>( 5 - 320 - 23 - 3 ) Fuero Comercial</t>
  </si>
  <si>
    <t>UE: Cámara Comercial</t>
  </si>
  <si>
    <t>( 5 - 320 - 23 - 4 ) Fuero del Trabajo</t>
  </si>
  <si>
    <t>UE: Cámara del Trabajo</t>
  </si>
  <si>
    <t>( 5 - 320 - 23 - 6 ) Justicia Penal Oral Ordinaria</t>
  </si>
  <si>
    <t>UE: Tribunales Orales Correspondientes</t>
  </si>
  <si>
    <t>Resolución de Juicios Orales</t>
  </si>
  <si>
    <t>( 5 - 320 - 24 - 1 ) Fuero Criminal y Correccional Federal</t>
  </si>
  <si>
    <t>UE: Cámara Criminal y Correccional Federal</t>
  </si>
  <si>
    <t>( 5 - 320 - 24 - 2 ) Fuero Civil y Comercial Federal</t>
  </si>
  <si>
    <t>UE: Cámara Civil y Comercial Federal</t>
  </si>
  <si>
    <t>( 5 - 320 - 24 - 3 ) Fuero Contencioso Administrativo Federal</t>
  </si>
  <si>
    <t>UE: Cámara Contenciosa Administrativa Federal</t>
  </si>
  <si>
    <t>( 5 - 320 - 24 - 4 ) Fuero Federal de la Seguridad Social</t>
  </si>
  <si>
    <t>UE: Cámara Federal de la Seguridad Social</t>
  </si>
  <si>
    <t>( 5 - 320 - 24 - 5 ) Fuero Electoral</t>
  </si>
  <si>
    <t>UE: Cámara Nacional Electoral</t>
  </si>
  <si>
    <t>Resolución de Causas Electorales</t>
  </si>
  <si>
    <t>( 5 - 320 - 24 - 6 ) Justicia Penal Oral Federal de la Capital Federal</t>
  </si>
  <si>
    <t>UE: Tribunales Penales Orales Federales de la Ciudad Autónoma de Buenos Aires</t>
  </si>
  <si>
    <t>( 5 - 320 - 24 - 7 ) Área Cámara de la Plata</t>
  </si>
  <si>
    <t>UE: Cámara de la Plata</t>
  </si>
  <si>
    <t>( 5 - 320 - 24 - 8 ) Área Cámara Mar del Plata</t>
  </si>
  <si>
    <t>UE: Cámara de Mar del Plata</t>
  </si>
  <si>
    <t>( 5 - 320 - 24 - 9 ) Área Cámara Bahía Blanca</t>
  </si>
  <si>
    <t>UE: Cámara Bahía Blanca</t>
  </si>
  <si>
    <t>( 5 - 320 - 24 - 10 ) Área Cámara Mendoza</t>
  </si>
  <si>
    <t>UE: Cámara de Mendoza</t>
  </si>
  <si>
    <t>( 5 - 320 - 24 - 11 ) Área Cámara Rosario</t>
  </si>
  <si>
    <t>UE: Cámara de Rosario</t>
  </si>
  <si>
    <t>( 5 - 320 - 24 - 12 ) Área Cámara General Roca</t>
  </si>
  <si>
    <t>UE: Cámara de General Roca</t>
  </si>
  <si>
    <t>( 5 - 320 - 24 - 13 ) Área Cámara Paraná</t>
  </si>
  <si>
    <t>UE: Cámara de Paraná</t>
  </si>
  <si>
    <t>( 5 - 320 - 24 - 14 ) Área Cámara Posadas</t>
  </si>
  <si>
    <t>UE: Cámara de Posadas</t>
  </si>
  <si>
    <t>( 5 - 320 - 24 - 15 ) Área Cámara Resistencia</t>
  </si>
  <si>
    <t>UE: Cámara de Resistencia</t>
  </si>
  <si>
    <t>( 5 - 320 - 24 - 16 ) Área Cámara de Córdoba</t>
  </si>
  <si>
    <t>UE: Cámara de Córdoba</t>
  </si>
  <si>
    <t>( 5 - 320 - 24 - 17 ) Área Cámara San Martín</t>
  </si>
  <si>
    <t>UE: Cámara de San Martín</t>
  </si>
  <si>
    <t>( 5 - 320 - 24 - 18 ) Área Cámara Tucumán</t>
  </si>
  <si>
    <t>UE: Cámara de Tucumán</t>
  </si>
  <si>
    <t>( 5 - 320 - 24 - 19 ) Área Cámara Salta</t>
  </si>
  <si>
    <t>UE: Cámara de Salta</t>
  </si>
  <si>
    <t>( 5 - 320 - 24 - 20 ) Área Cámara Comodoro Rivadavia</t>
  </si>
  <si>
    <t>UE: Cámara de Comodoro Rivadavia</t>
  </si>
  <si>
    <t>( 5 - 320 - 24 - 21 ) Área Cámara de Corrientes</t>
  </si>
  <si>
    <t>UE: Cámara de Corrientes</t>
  </si>
  <si>
    <t>( 5 - 320 - 24 - 22 ) Fuero Penal Económico</t>
  </si>
  <si>
    <t>UE: Cámara en lo Penal Económico</t>
  </si>
  <si>
    <t>( 5 - 320 - 26 ) Atención de Pasividades</t>
  </si>
  <si>
    <t>3.3</t>
  </si>
  <si>
    <t>UE: Departamento de Previsión</t>
  </si>
  <si>
    <t>Atención de Jubilaciones</t>
  </si>
  <si>
    <t>Jubilado</t>
  </si>
  <si>
    <t>Atención de Pensiones</t>
  </si>
  <si>
    <t>Pensionado</t>
  </si>
  <si>
    <t>( 5 - 335 ) Corte Suprema de Justicia de la Nación</t>
  </si>
  <si>
    <t>( 5 - 335 - 21 ) Justicia de Máxima Instancia</t>
  </si>
  <si>
    <t>UE: Corte Suprema de Justicia de la Nación</t>
  </si>
  <si>
    <t>Resolución de Causas No Previsionales en Máxima Instancia</t>
  </si>
  <si>
    <t>Resolución de Causas Previsionales de Máxima Instancia</t>
  </si>
  <si>
    <t xml:space="preserve"> TOTAL PROGRAMAS BAJO SEGUIMIENTO DE PODER JUDICIAL DE LA NACIÓN</t>
  </si>
  <si>
    <t>( 10 ) Ministerio Público</t>
  </si>
  <si>
    <t>( 10 - 361 ) Defensoría General de la Nación</t>
  </si>
  <si>
    <t>( 10 - 361 - 17 ) Representación, Defensa y Curatela Pública Oficial</t>
  </si>
  <si>
    <t>UE: Defensoría General de la Nación</t>
  </si>
  <si>
    <t>Formación en Materia de Justicia</t>
  </si>
  <si>
    <t>Egresado</t>
  </si>
  <si>
    <t>falta de culminación de cursada.</t>
  </si>
  <si>
    <t xml:space="preserve"> TOTAL PROGRAMAS BAJO SEGUIMIENTO DE MINISTERIO PÚBLICO</t>
  </si>
  <si>
    <t>( 20 ) Presidencia de la Nación</t>
  </si>
  <si>
    <t>( 20 - 109 ) Sindicatura General de la Nación</t>
  </si>
  <si>
    <t>( 20 - 109 - 16 ) Control Interno del Poder Ejecutivo Nacional</t>
  </si>
  <si>
    <t>UE: Sindicatura General de la Nación</t>
  </si>
  <si>
    <t>Capacitación Profesional Técnica</t>
  </si>
  <si>
    <t>Emisión de Precios Testigos</t>
  </si>
  <si>
    <t>Informe</t>
  </si>
  <si>
    <t>Mayor cantidad de requerimientos externos con respecto a lo programado oportunamente.</t>
  </si>
  <si>
    <t>Supervisión, Asesoramiento, Control y Fiscalización</t>
  </si>
  <si>
    <t>Intervenciones Técnicas</t>
  </si>
  <si>
    <t>La cantidad de informes dependen de la demanda externa.</t>
  </si>
  <si>
    <t>( 20 - 112 ) Autoridad Regulatoria Nuclear</t>
  </si>
  <si>
    <t>( 20 - 112 - 16 ) Regulación y Fiscalización de las Actividades Nucleares</t>
  </si>
  <si>
    <t>4.1</t>
  </si>
  <si>
    <t>UE: Autoridad Regulatoria Nuclear</t>
  </si>
  <si>
    <t>Otorgamiento de Licencias de Instalaciones</t>
  </si>
  <si>
    <t>Licencia Otorgada</t>
  </si>
  <si>
    <t>Se están cursando licencias y se estima que se compensaran en el próximo trimestre.</t>
  </si>
  <si>
    <t>Otorgamiento de Registros de Instalaciones</t>
  </si>
  <si>
    <t>Registro</t>
  </si>
  <si>
    <t>Es muy difícil estimarlos con precisión, se espera se continúe compensando en el próximo  trimestre.</t>
  </si>
  <si>
    <t>Fiscalización y Control de Instalaciones Nucleares y Radioactivas</t>
  </si>
  <si>
    <t>La diferencia de inspecciones se compensara en el próximo trimestre.</t>
  </si>
  <si>
    <t>Evaluaciones de Seguridad Radiológica y Nuclear</t>
  </si>
  <si>
    <t>Evaluación</t>
  </si>
  <si>
    <t>Durante el presente ejercicio, producto de un cambio en la estructura de esta ARN, los sectores técnicos sufrieron un reordenamiento y reformulación en sus procesos el cual impacto de diversas formas, entre ellas cambios en tareas que aportaban los datos para la medición.
El objetivo previsto para el ejercicio 2016 ascendía a 11.000.- evaluaciones; mientras que el nuevo número esperado puede estimarse en un total de 6.000.- evaluaciones totales en el año.
En este marco se estaria cumpliendo razonablemente con la nueva cantidad estimada.</t>
  </si>
  <si>
    <t>( 20 - 303 ) Secretaría de Programación para la Prevención de la Drogadicción y Lucha Contra el Narcotráfico</t>
  </si>
  <si>
    <t>( 20 - 303 - 16 ) Prevención, Asistencia, Control y Lucha Contra la Drogadicción</t>
  </si>
  <si>
    <t>3.2</t>
  </si>
  <si>
    <t>UE: Subsecretaría de Prevención, Capacitación y asistencia de las Adicciones</t>
  </si>
  <si>
    <t>Asistencia Financiera Integral a Drogadependientes</t>
  </si>
  <si>
    <t>Paciente Asistido</t>
  </si>
  <si>
    <t>La ejecución está relacionada directamente con la demanda</t>
  </si>
  <si>
    <t>Capacitación en la Materia del Uso Indebido de Drogas y Adicciones</t>
  </si>
  <si>
    <t>Inicio nueva gestión revisión de acciones y contenidos, readecuando la agenda de capacitaciones</t>
  </si>
  <si>
    <t>Atención Telefónica</t>
  </si>
  <si>
    <t>( 20 - 345 ) Consejo Nacional de Coordinación de Políticas Sociales</t>
  </si>
  <si>
    <t>( 20 - 345 - 17 ) Formulación e Implementación de Políticas Públicas de la Mujer</t>
  </si>
  <si>
    <t>UE: Consejo Nacional de Coordinación de Políticas Sociales</t>
  </si>
  <si>
    <t>Fortalecimiento Institucional a OGs y ONGs de Mujeres</t>
  </si>
  <si>
    <t>Institución Asistida</t>
  </si>
  <si>
    <t>El desvio acumulado se debe a que algunas de la actividades previstas para el trimestre debieron prorrogarse por causas inherentes a las Instituciones Gubernamentales y no Gubernamentales con las cuales se habían planificado.</t>
  </si>
  <si>
    <t>Capacitación para el Desarrollo Integral de la Mujer</t>
  </si>
  <si>
    <t>( 20 - 345 - 21 ) Asistencia y Coordinación de Políticas Sociales</t>
  </si>
  <si>
    <t>Asistencia Técnica-Financiera</t>
  </si>
  <si>
    <t>Municipio Asistido</t>
  </si>
  <si>
    <t>El desvio acumulado corresponde a la reprogramación de la actividad.</t>
  </si>
  <si>
    <t>Organización Asistida</t>
  </si>
  <si>
    <t>Capacitación</t>
  </si>
  <si>
    <t>Seminario</t>
  </si>
  <si>
    <t>El desvio correponde a la reprogramción de la Actividad</t>
  </si>
  <si>
    <t>Difusión de Información Institucional</t>
  </si>
  <si>
    <t>El desvio acumulado corresponde a las impresiones de los afiches de voluntariado.</t>
  </si>
  <si>
    <t>Individualización de Organizaciones Comunitarias y Entidades de Bien Público</t>
  </si>
  <si>
    <t>Institución Incorporada</t>
  </si>
  <si>
    <t>El desvio corresponde a la implementación  de la programción del nuevo sistema de la base de datos.</t>
  </si>
  <si>
    <t>Fortalecimiento de las Actividades de las Organizaciones Comunitarias</t>
  </si>
  <si>
    <t>El desvio corresponde a la reprogramación de la Actividad.</t>
  </si>
  <si>
    <t>Atención de Organizaciones de la Comunidad</t>
  </si>
  <si>
    <t>Consulta</t>
  </si>
  <si>
    <t>El desvio corresponde a la implementacion del conteo de visitas a la págiba web.</t>
  </si>
  <si>
    <t>Subsidios a Personas e Instituciones</t>
  </si>
  <si>
    <t>Persona Asistida</t>
  </si>
  <si>
    <t>El desvio acumulado corresponde a que se verificaron diferencias entre los proyectos que se pagaron con la Cuota de Compromiso y de devengado otorgado, durante el tercer tercer trimestre se ha incrementado la cantidad de Proyectos recibidos.</t>
  </si>
  <si>
    <t>Subsidios a Discapacitados</t>
  </si>
  <si>
    <t>Evaluación de Situación Social Provincial y Planes Sociales</t>
  </si>
  <si>
    <t>El desvio acumulado es el informado hasta el primer semestre dado que no se programó ejecución para el segundo semestre.</t>
  </si>
  <si>
    <t>Administración de Base de Datos de Beneficiarios de Planes Sociales-SISFAM</t>
  </si>
  <si>
    <t>Hogar Identificado</t>
  </si>
  <si>
    <t xml:space="preserve"> TOTAL PROGRAMAS BAJO SEGUIMIENTO DE PRESIDENCIA DE LA NACIÓN</t>
  </si>
  <si>
    <t>( 25 ) Jefatura de Gabinete de Ministros</t>
  </si>
  <si>
    <t>( 25 - 205 ) Agencia de Administración de Bienes del Estado</t>
  </si>
  <si>
    <t>( 25 - 205 - 34 ) Administración de Bienes del Estado</t>
  </si>
  <si>
    <t>1.6</t>
  </si>
  <si>
    <t>UE: Agencia de Administración de Bienes del Estado</t>
  </si>
  <si>
    <t>Asignación de Inmuebles en Uso, Concesión o Desafectación</t>
  </si>
  <si>
    <t>Inmueble Asignado</t>
  </si>
  <si>
    <t>Transferencias de Inmuebles en el marco del PROCREAR</t>
  </si>
  <si>
    <t>Inmueble Transferido</t>
  </si>
  <si>
    <t>Administración del Registro de Bienes Inmuebles del Estado</t>
  </si>
  <si>
    <t>Inmueble Registrado</t>
  </si>
  <si>
    <t>Fiscalización de Inmuebles Asignados en Uso, Concesión o Desafectación</t>
  </si>
  <si>
    <t>Inmueble Relevado</t>
  </si>
  <si>
    <t>Desarrollo de Iniciativas para el Aprovechamiento de Tierras del Estado</t>
  </si>
  <si>
    <t>Proyecto Elaborado</t>
  </si>
  <si>
    <t>( 25 - 305 ) Dirección General de Administración - Jefatura de Gabinete</t>
  </si>
  <si>
    <t>( 25 - 305 - 59 ) Acciones del Sistema Federal de Medios y Contenidos Públicos</t>
  </si>
  <si>
    <t>4.2</t>
  </si>
  <si>
    <t>1.3</t>
  </si>
  <si>
    <t>UE: Sistema federal de Medios y Contenidos Públicos</t>
  </si>
  <si>
    <t>Producción de Contenidos Audiovisuales</t>
  </si>
  <si>
    <t>Hora Producida</t>
  </si>
  <si>
    <t>Previo al cierre del ejercicio presupuestario 2015, se suscribieron compromisos adicionales para producir una mayor cantidad de producciones audiovisuales. Dicha modificación fue informada mediante reprogramación, la cual por demoras administrativas solo fue informada respecto del 3° y 4° Trimestre.</t>
  </si>
  <si>
    <t>Adquisición de Contenidos Audiovisuales</t>
  </si>
  <si>
    <t>Hora Adquirida</t>
  </si>
  <si>
    <t>Asistencia Financiera para la Puesta en Valor de Teatros</t>
  </si>
  <si>
    <t>Teatro Restaurado</t>
  </si>
  <si>
    <t>( 25 - 347 ) Sistema Federal de Medios y Contenidos Públicos</t>
  </si>
  <si>
    <t>( 25 - 347 - 49 ) Acciones del Sistema Federal de Medios y Contenidos Públicos</t>
  </si>
  <si>
    <t>UE: Subsecretaría de Centros Temáticos y Expresiones Federales</t>
  </si>
  <si>
    <t>Desvio producido por demoras derivadas de los procesos administrativos, tendientes a la habilitación de la ejecución de las producciones audiovisuales.</t>
  </si>
  <si>
    <t xml:space="preserve"> TOTAL PROGRAMAS BAJO SEGUIMIENTO DE JEFATURA DE GABINETE DE MINISTROS</t>
  </si>
  <si>
    <t>( 26 ) Ministerio de Modernización</t>
  </si>
  <si>
    <t>( 26 - 366 ) Ministerio de Modernización</t>
  </si>
  <si>
    <t>( 26 - 366 - 20 ) Capacitación de los Recursos Humanos del Sector Público</t>
  </si>
  <si>
    <t>UE: Ministerio de Modernización</t>
  </si>
  <si>
    <t>El desvío se produjo por un incremento en la consulta de la página web.</t>
  </si>
  <si>
    <t>Formación de Formadores</t>
  </si>
  <si>
    <t>Docente Capacitado</t>
  </si>
  <si>
    <t>El incremento se debe a la incidencia en la programación de la incorporación de formación de formadores en Gestión Documental Electrónica.</t>
  </si>
  <si>
    <t>Por razones operativas de impresión, se ve postergada para el cuarto trimestre la ejecución prevista de una publicación .</t>
  </si>
  <si>
    <t>Capacitación de Agentes Públicos</t>
  </si>
  <si>
    <t>El crecimiento del número de capacitados se debió a la implementación masiva de la capacitación en Gestión Documental Electrónica para el presente ejercicio.</t>
  </si>
  <si>
    <t>Asistencia Técnica en Capacitación a Instituciones Públicas</t>
  </si>
  <si>
    <t>Unidad de Capacitación Asistida</t>
  </si>
  <si>
    <t>El desvío se explica por la incorporación de más jurisdicciones ministeriales comprendidas en la planificación de la capacitación, durante el tercer trimestre.</t>
  </si>
  <si>
    <t>Asistencia Técnica a Bibliotecas</t>
  </si>
  <si>
    <t>Biblioteca Asistida</t>
  </si>
  <si>
    <t>El desvío se produjo por un incremento en la demanda de asistencia técnica prevista para el ejercicio.</t>
  </si>
  <si>
    <t>Acreditación de Actividades de Capacitación</t>
  </si>
  <si>
    <t>Dictamen</t>
  </si>
  <si>
    <t xml:space="preserve"> TOTAL PROGRAMAS BAJO SEGUIMIENTO DE MINISTERIO DE MODERNIZACIÓN</t>
  </si>
  <si>
    <t>( 30 ) Ministerio del Interior, Obras Públicas y Vivienda</t>
  </si>
  <si>
    <t>( 30 - 108 ) Instituto Nacional del Agua</t>
  </si>
  <si>
    <t>( 30 - 108 - 16 ) Desarrollo de la Ciencia y Técnica del Agua</t>
  </si>
  <si>
    <t>3.5</t>
  </si>
  <si>
    <t>UE: Instituto Nacional del Agua</t>
  </si>
  <si>
    <t>Análisis Químicos Especializados</t>
  </si>
  <si>
    <t>Análisis</t>
  </si>
  <si>
    <t>Servicios de Información Hidrometeorológica</t>
  </si>
  <si>
    <t>La meta prevista se ha superado en 65 informes de Monitoreo de crecidas significativas de la Cuenca del Plata, Sistema de Alerta Río Gualeguay para DPH-Entre Ríos y situación Río Paraguay para Autoridades Provinciales del Agua.
En el 2do Trimestre se ha superado la meta prevista en 30 informes del Sistema de Alerta Río Gualeguay para DPH-Entre Ríos, situación Río Paraguay para autoridades provinciales del Agua y para CAMMESA de evolución de las temperaturas en la Republica Argentina especialmente en grandes ciudades.
En el 3er Trimestre se ha superado la meta prevista en 20 informes del Sistema de Alerta Río Gualeguay para DPH-Entre Ríos, situación Río Paraguay para autoridades provinciales del Agua y para CAMMESA de evolución de las temperaturas en la Republica Argentina especialmente en grandes ciudades.</t>
  </si>
  <si>
    <t>Servicios de Asistencia Técnica</t>
  </si>
  <si>
    <t>Proyecto Terminado</t>
  </si>
  <si>
    <t>Difusión de Investigaciones Técnicas</t>
  </si>
  <si>
    <t>( 30 - 200 ) Registro Nacional de las Personas</t>
  </si>
  <si>
    <t>( 30 - 200 - 16 ) Identificación, Registro y Clasificación del Potencial Humano Nacional</t>
  </si>
  <si>
    <t>1.5</t>
  </si>
  <si>
    <t>UE: Registro Nacional de las Personas</t>
  </si>
  <si>
    <t>Emisión Documento Nacional de Identidad</t>
  </si>
  <si>
    <t>Documento</t>
  </si>
  <si>
    <t>Si bien la emisión de DNI aun no alcanzó los niveles esperados, las distintas campañas de documentación (El Estado en tu Barrio, etc.) indican que la mejora respecto al anterior trimestre se mantendrá.</t>
  </si>
  <si>
    <t>Difusión de Temas de Población</t>
  </si>
  <si>
    <t>Se espera alcanzar los objetivos planteados, en el transcurso del presente ejercicio.</t>
  </si>
  <si>
    <t>Capacitación a Organismos no Gubernamentales</t>
  </si>
  <si>
    <t>Emisión de Pasaportes</t>
  </si>
  <si>
    <t>( 30 - 201 ) Dirección Nacional de Migraciones</t>
  </si>
  <si>
    <t>( 30 - 201 - 16 ) Control de Ingresos y  Egresos de Personas en el Territorio Nacional</t>
  </si>
  <si>
    <t>UE: Dirección Nacional de Migraciones</t>
  </si>
  <si>
    <t>Registro de Ingresos y Egresos</t>
  </si>
  <si>
    <t>Agente Aprobado</t>
  </si>
  <si>
    <t>Curso Dictado</t>
  </si>
  <si>
    <t xml:space="preserve">De acuerdo a lo informado por el Departamento de Desarrollo de Carrera de esta DNM, la variación registrada se debe a que para el presente trimestre estaba previsto el cierre de la Actualización Virtual para Inspectores, la cual se demoró hasta el mes en curso y será registrada en </t>
  </si>
  <si>
    <t>Expedición de Certificados</t>
  </si>
  <si>
    <t>Certificado Expedido</t>
  </si>
  <si>
    <t>De acuerdo a lo informado por el Departamento de Certificación, la diferencia acumulada entre las metas programadas y ejecutadas, podría deberse a la creciente digitalización de expedientes de Radicación, dado que al registrarse digitalmente las residencias, el ReNaPer se basa en datos ya ingresados al sistema para emitir Documentos de Identidad, por lo que solo se presentan a solicitar certificado los extranjeros cuya residencia no esté ingresada al mismo o cuya veracidad o status migratorio sea dudoso.
Así como también, la variación obedece a cuestiones de operatividad tanto en Sede Central como en las Delegaciones.</t>
  </si>
  <si>
    <t>Habilitación de Salidas</t>
  </si>
  <si>
    <t>Autorización Otorgada</t>
  </si>
  <si>
    <t>De acuerdo a lo informado por la Dirección General de Movimiento Migratorio, las causas del desvío verificado en la ejecución de esta meta dependen de los trámites de regulación migratoria realizados por esta DNM.</t>
  </si>
  <si>
    <t>Otorgamiento de Permisos de Ingresos</t>
  </si>
  <si>
    <t>Prórrogas de Permanencia</t>
  </si>
  <si>
    <t>De acuerdo a lo informado por la Dirección de Radicaciones, las variaciones entre las cantidades programas y ejecutadas, obedecen a que no se contabilizan aquellos trámites en los que no se genera boleta de pago para el migrante. De acreditarse alguno de los motivos de excepción de pago que prevé la normativa, no se emite la boleta de pago, por lo cual no son tenidos en cuenta por el aplicativo en que se efectuó la consulta (Sadex - Resumen Estadístico - Gestión - BURe).</t>
  </si>
  <si>
    <t>Otorgamiento de Radicaciones</t>
  </si>
  <si>
    <t>De acuerdo a lo informado por la Dirección de Radicaciones, la ejecución de esta meta física se relaciona inversamente con la ejecución de las renovaciones precarias. Toda vez que, estas últimas se emiten con una vigencia de hasta 90 (noventa) días y sólo se renuevan en el caso de que el trámite no se encuentre resuelto. Por lo que, a mayor cantidad de residencias concedidas o denegadas dentro de esos 90 (noventa) días, menor es la cantidad de renovaciones precarias que se renuevan.</t>
  </si>
  <si>
    <t>Regularización Situación de Extranjeros</t>
  </si>
  <si>
    <t>Extranjero Irregular Contactado</t>
  </si>
  <si>
    <t>De acuerdo a lo informado por la Dirección de Control de Permanencia, el desvío positivo acumulado en la ejecución de esta meta obedece a que no es posible determinar previo a las inspecciones la situación migratoria de los extranjeros detectados, siendo estos valores siempre estimativos.
A su vez, la mayor ejecución durante el primer semestre del año en curso guarda relación con la reasignación de recursos, tanto en Sede Central como en Delegaciones de esta DNM.</t>
  </si>
  <si>
    <t>Extranjero Regular Contactado</t>
  </si>
  <si>
    <t>Aplicación Régimen de Sanciones</t>
  </si>
  <si>
    <t>Acta Labrada</t>
  </si>
  <si>
    <t>De acuerdo a lo informado por la Dirección de Control de Permanencia, en relación con los desvíos observados se informa que no  es posible determinar previo a las inspecciones la situación migratoria de los extranjeros detectados y si dicha situación derivará en actas de infracción , siendo estos valores siempre estimativos.
A su vez, la mayor ejecución durante el primer semestre del año en curso guarda relación con la reasignación de recursos, tanto en Sede Central como en Delegaciones de esta DNM.</t>
  </si>
  <si>
    <t>Aplicación de Sanciones Ley Migratoria</t>
  </si>
  <si>
    <t>Expulsión Efectivizada</t>
  </si>
  <si>
    <t>De acuerdo a lo informado por la Dirección de Control de Permanencia, la ejecución de esta meta física está vinculado a factores externos como la firma de resoluciones de extrañamiento por parte de los Juzgados de Ejecución, o la disponibilidad de plazas en el transporte internacional.</t>
  </si>
  <si>
    <t>Documentación de Extranjeros</t>
  </si>
  <si>
    <t>DNI para Extranjeros Emitido</t>
  </si>
  <si>
    <t>De acuerdo a lo informado por el Departamento de Documentación de Extranjeros, la variación acumulada entre las cantidades programadas y las ejecutadas  tiene relación directa con el incremento verificado en la PTB N° 2380 "DNI para Extranjero Iniciado" durante el primer semestre, así como también la dificultad de realizar una estimación sobre la cantidad de extranjeros que iniciarán su trámite de regularización migratoria y nuevas solicitudes de ejemplar de DNI por cambio de domicilio, robo o extravío.</t>
  </si>
  <si>
    <t>( 30 - 325 ) Ministerio del Interior, Obras Públicas y Vivienda (Gastos Propios)</t>
  </si>
  <si>
    <t>( 30 - 325 - 16 ) Fomento e Impulso al Desarrollo del Sistema Democrático</t>
  </si>
  <si>
    <t>UE: Secretaría de Asuntos Políticos y Fortalecimiento Institucional</t>
  </si>
  <si>
    <t>Asistencia Financiera a Partidos Políticos</t>
  </si>
  <si>
    <t>Subsidio</t>
  </si>
  <si>
    <t>Capacitación de Dirigentes Políticos y Sociales</t>
  </si>
  <si>
    <t>Edición de la Revista - Libro "Capacitación Política"</t>
  </si>
  <si>
    <t>Ejemplar Impreso</t>
  </si>
  <si>
    <t>( 30 - 325 - 17 ) Cooperación, Asistencia Técnica y Capacitación a Municipios</t>
  </si>
  <si>
    <t>UE: Secretaría de Asuntos Municipales</t>
  </si>
  <si>
    <t>Fortalecimiento del Rol de los Municipios como Catalizador de Procesos de Desarrollo Local</t>
  </si>
  <si>
    <t>Realización de Estudios de Pre-Inversión</t>
  </si>
  <si>
    <t>Estudio Específico Finalizado</t>
  </si>
  <si>
    <t>Estudio General Finalizado</t>
  </si>
  <si>
    <t>( 30 - 325 - 25 ) Fortalecimiento de las Relaciones con la Comunidad</t>
  </si>
  <si>
    <t>UE: Dirección Nacional de Relaciones con la Comunidad</t>
  </si>
  <si>
    <t>Asistencia Técnica y Capacitación</t>
  </si>
  <si>
    <t>Fortalecimiento Institucional y Promoción de la Participación Ciudadana</t>
  </si>
  <si>
    <t>Taller</t>
  </si>
  <si>
    <t>( 30 - 325 - 26 ) Conservación y Custodia de los Documentos de la Nación</t>
  </si>
  <si>
    <t>1.8</t>
  </si>
  <si>
    <t>UE: Archivo General de la Nación</t>
  </si>
  <si>
    <t>Asistencia Técnica Archivística</t>
  </si>
  <si>
    <t>Organismo Asesorado</t>
  </si>
  <si>
    <t>Digitalización de Documentos</t>
  </si>
  <si>
    <t>Folio Digitalizado</t>
  </si>
  <si>
    <t>Digitalización y Catalogación del Acervo Fotográfico</t>
  </si>
  <si>
    <t>Fotografía</t>
  </si>
  <si>
    <t>Digitalización de Archivos Audiovisuales</t>
  </si>
  <si>
    <t>Hora</t>
  </si>
  <si>
    <t>( 30 - 325 - 37 ) Acciones para la Provisión de Tierras para el Hábitat Social</t>
  </si>
  <si>
    <t>UE: Secretaría de Vivienda y Hábitat</t>
  </si>
  <si>
    <t>Normalización de la Situación Dominial</t>
  </si>
  <si>
    <t>Escritura</t>
  </si>
  <si>
    <t>Asistencia Técnica y Financiera para Vivienda Básica</t>
  </si>
  <si>
    <t>Vivienda Terminada</t>
  </si>
  <si>
    <t>Asistencia Técnica y Financiera para Mejoramiento Habitacional</t>
  </si>
  <si>
    <t>Solución Habitacional Terminada</t>
  </si>
  <si>
    <t>Asistencia Técnica y Financiera para Infraestructura Básica</t>
  </si>
  <si>
    <t>Obra Terminada</t>
  </si>
  <si>
    <t>Asistencia Técnica y Financiera Obras Urbanas</t>
  </si>
  <si>
    <t>Asistencia Técnica en Mensura</t>
  </si>
  <si>
    <t>Mensura</t>
  </si>
  <si>
    <t>Promoción y Fortalecimiento de Instituciones del Hábitat</t>
  </si>
  <si>
    <t>Organización Fortalecida</t>
  </si>
  <si>
    <t>Organización Formalizada</t>
  </si>
  <si>
    <t>Organización y Producción Social del Hábitat</t>
  </si>
  <si>
    <t>Familia Atendida</t>
  </si>
  <si>
    <t>Conflicto Atendido</t>
  </si>
  <si>
    <t>( 30 - 325 - 66 ) Prevención Sísmica</t>
  </si>
  <si>
    <t>UE: Instituto Nacional de Prevención Sísmica</t>
  </si>
  <si>
    <t>Operación y Mantenimiento de la Red Nacional de Estaciones Sismológicas</t>
  </si>
  <si>
    <t>Equipo</t>
  </si>
  <si>
    <t>Operación y Mantenimiento de la Red Nacional de Acelerógrafos</t>
  </si>
  <si>
    <t>Estudios en Sismología e Ingeniería Sismorresistente</t>
  </si>
  <si>
    <t>Estudio Elaborado</t>
  </si>
  <si>
    <t>Capacitación en Prevención Sísmica</t>
  </si>
  <si>
    <t>El número de asistentes a la charla dictada sobre este tema superó ampliamente lo previsto.</t>
  </si>
  <si>
    <t>Capacitación sobre la Aplicación de Reglamentos para Construcciones Sismorresistentes</t>
  </si>
  <si>
    <t>Visitas Didácticas sobre Concientización Sísmica</t>
  </si>
  <si>
    <t>Visita Didáctica Realizada</t>
  </si>
  <si>
    <t>( 30 - 325 - 67 ) Acciones para el Desarrollo de la Infraestructura Social (BID Nº 2662/OC-AR;  3458/OC-AR  y FONPLATA AR Nº 21/2014)</t>
  </si>
  <si>
    <t>3.7</t>
  </si>
  <si>
    <t>Ejecución de Proyectos de Agua y Saneamiento</t>
  </si>
  <si>
    <t>Acciones para Mejoramiento Barrial</t>
  </si>
  <si>
    <t>Familia Asistida</t>
  </si>
  <si>
    <t>( 30 - 325 - 68 ) Desarrollo de la Infraestructura Habitacional "TECHO DIGNO"</t>
  </si>
  <si>
    <t>Construcción de Viviendas</t>
  </si>
  <si>
    <t>( 30 - 325 - 69 ) Acciones para el Mejoramiento Habitacional e Infraestructura Básica</t>
  </si>
  <si>
    <t>Proyecto</t>
  </si>
  <si>
    <t>Construcción de Soluciones Habitacionales</t>
  </si>
  <si>
    <t>Construcción de Obras de Equipamiento Comunitario</t>
  </si>
  <si>
    <t>Construcción de Obras de Infraestructura Urbana</t>
  </si>
  <si>
    <t>Construcción de Soluciones Habitacionales - Mejor Vivir</t>
  </si>
  <si>
    <t>( 30 - 325 - 70 ) Fortalecimiento Comunitario del Habitat</t>
  </si>
  <si>
    <t>Construcción de Viviendas con Cooperativas de Trabajo</t>
  </si>
  <si>
    <t>Construcción de Soluciones Habitacional con Cooperativas de Trabajo</t>
  </si>
  <si>
    <t>Construcción de Centros Integradores Comunitarios con Cooperativas de Trabajo</t>
  </si>
  <si>
    <t>Centro Integrador Terminado</t>
  </si>
  <si>
    <t>( 30 - 325 - 71 ) Urbanización de Villas y Asentamientos Precarios</t>
  </si>
  <si>
    <t>( 30 - 325 - 88 ) Apoyo para el Desarrollo de la Infraestructura Universitaria</t>
  </si>
  <si>
    <t>UE: Subsecretaría de Obras Públicas</t>
  </si>
  <si>
    <t>Asistencia Financiera para Obras en Universidades  Nacionales</t>
  </si>
  <si>
    <t>( 30 - 325 - 89 ) Acciones para "Más Escuelas, Mejor Educación" (BID Nº 1345, Nº 1966 y Nº 2424 y S/N y CAF Nº 7908)</t>
  </si>
  <si>
    <t>UE: Unidad Ejecutora de Préstamos</t>
  </si>
  <si>
    <t>Construcción de Escuelas</t>
  </si>
  <si>
    <t>Escuela Construida</t>
  </si>
  <si>
    <t>( 30 - 612 ) Tribunal de Tasaciones de la Nación</t>
  </si>
  <si>
    <t>( 30 - 612 - 54 ) Tasación de Bienes</t>
  </si>
  <si>
    <t>UE: Tribunal de Tasaciones de la Nación</t>
  </si>
  <si>
    <t>Tasaciones Especiales y Judiciales</t>
  </si>
  <si>
    <t>Tasación</t>
  </si>
  <si>
    <t>Valuación de Bienes para Fines Contables</t>
  </si>
  <si>
    <t>Parte del personal fue afectado a la realización de informes para la Justicia Penal</t>
  </si>
  <si>
    <t>( 30 - 613 ) Ente Nacional de Obras Hídricas de Saneamiento</t>
  </si>
  <si>
    <t>( 30 - 613 - 20 ) Asistencia Técnico - Financiera y Desarrollo de Infraestructura para el Saneamiento</t>
  </si>
  <si>
    <t>5.1</t>
  </si>
  <si>
    <t>3.8</t>
  </si>
  <si>
    <t>UE: Ente Nacional de Obras Hídricas de Saneamiento</t>
  </si>
  <si>
    <t>Habilitación de Obras Menores de Saneamiento</t>
  </si>
  <si>
    <t>Obra Habilitada</t>
  </si>
  <si>
    <t>El desvío obedece a que no han podido cerrarse obras por falta de envío del balance de economías y demasías y porque los entes ejecutores no han enviado la documentación correspondiente a la aplicación de multas.  Por otra parte, por Resolución del Administrador del ENOHSA, se dieron por decaídos 4 contratos por incumplimiento de los entes ejecutores.</t>
  </si>
  <si>
    <t>Expansiones de Agua Potable y Cloaca con Cooperativas de Trabajo</t>
  </si>
  <si>
    <t>El desvío se debe a que los Entes Ejecutores no cumplen con la documentación requerida, en cuanto a la actualización del plazo de obra, contratación y certificación, como así también por las diferencias de costos para finalizar o continuar con la ejecución de las obras.</t>
  </si>
  <si>
    <t>Habilitación de Obras de Abastecimiento para Pequeños Centros Urbanos (BID VII)</t>
  </si>
  <si>
    <t>Habilitación de Obras de Agua Potable y Saneamiento en Grandes Asentamientos Urbanos</t>
  </si>
  <si>
    <t>Habilitación de Obras Especiales de Agua Potable y Saneamiento</t>
  </si>
  <si>
    <t>Demoras por evaluación y análisis de la certificación de obra.</t>
  </si>
  <si>
    <t>Expansión de Redes de Agua y Cloacas (PAST)</t>
  </si>
  <si>
    <t>El desvío se debe a que los Entes Ejecutores no cumplen con la documentación requerida, en cuanto a la actualización del plazo de obra, contratación y certificación, como así también por las diferencias de costos, para dar continuidad a la ejecución y finalización de las obras.</t>
  </si>
  <si>
    <t>Ejecución de Proyectos de Infraestructura de Agua Potable y Saneamiento</t>
  </si>
  <si>
    <t>Dificultades para terminar los trabajos en la planta operativa de la obra Gándara por demoras en el suministro de energía eléctrica. Actualmente la obra se encuentra terminada.</t>
  </si>
  <si>
    <t>( 30 - 656 ) Organismo Regulador de Seguridad de Presas</t>
  </si>
  <si>
    <t>( 30 - 656 - 17 ) Control de Seguridad de Presas</t>
  </si>
  <si>
    <t>UE: Organismo Regulador de Seguridad de Presas</t>
  </si>
  <si>
    <t>Asistencia Técnica a Entidades</t>
  </si>
  <si>
    <t>Entidad Asistida</t>
  </si>
  <si>
    <t>Se iniciaron nuevos Convenios de Asistencia Técnica por requerimiento de las Autoridades.</t>
  </si>
  <si>
    <t>Inspeccion General de Presas</t>
  </si>
  <si>
    <t>Inspección Realizada</t>
  </si>
  <si>
    <t>Dependiendo de las actividades que se desarrollan en los Complejos hidroeléctricos surgen Inspecciones adicionales a las Programadas.</t>
  </si>
  <si>
    <t>Fiscalización de Ensayos de Equipos Hidroelectromecanicos</t>
  </si>
  <si>
    <t>Fiscalización Realizada</t>
  </si>
  <si>
    <t>Se efectuaron Ensayos adicionales a los programados por trabajos de operación y mantenimiento solicitados por los Concesionarios.</t>
  </si>
  <si>
    <t>Fiscalización de Informes Comportamiento de Presas y Obras Complementarias</t>
  </si>
  <si>
    <t>Fiscalización de Ejercitación de PADE</t>
  </si>
  <si>
    <t>Fiscalización de Auditoría Técnica de Obras</t>
  </si>
  <si>
    <t>En función de la disponibilidad del Auditor independiente se adelantan o reprograman las Auditorías programadas oportunamente.</t>
  </si>
  <si>
    <t>Campañas de Comunicación Educativa sobre Seguridad de Presas</t>
  </si>
  <si>
    <t>Campaña de Divulgación Institucional y Concientización  sobre Seguridad de Presas</t>
  </si>
  <si>
    <t>Público Participante</t>
  </si>
  <si>
    <t xml:space="preserve"> TOTAL PROGRAMAS BAJO SEGUIMIENTO DE MINISTERIO DEL INTERIOR, OBRAS PÚBLICAS Y VIVIENDA</t>
  </si>
  <si>
    <t>( 35 ) Ministerio de Relaciones Exteriores y Culto</t>
  </si>
  <si>
    <t>( 35 - 307 ) Ministerio de Relaciones Exteriores y Culto</t>
  </si>
  <si>
    <t>( 35 - 307 - 16 ) Acciones Diplomáticas de Política Exterior</t>
  </si>
  <si>
    <t>1.4</t>
  </si>
  <si>
    <t>UE: Secretaría de Relaciones Exteriores</t>
  </si>
  <si>
    <t>Representación Diplomática en el Exterior</t>
  </si>
  <si>
    <t>Embajada Argentina</t>
  </si>
  <si>
    <t>Apertura pendiente Embajadas en Senegal y Belice.</t>
  </si>
  <si>
    <t>Demarcación de Límites Internacionales</t>
  </si>
  <si>
    <t>Campaña</t>
  </si>
  <si>
    <t>Representación Consular en el Exterior</t>
  </si>
  <si>
    <t>Oficina Consular</t>
  </si>
  <si>
    <t>Apertura pendiente Consulados en Monterrey y Medellín.</t>
  </si>
  <si>
    <t>Misión Ante Organismos Internacionales</t>
  </si>
  <si>
    <t>Representación</t>
  </si>
  <si>
    <t>Actuación Consular</t>
  </si>
  <si>
    <t>Intervención</t>
  </si>
  <si>
    <t>Promoción de la Cultura Argentina en el Exterior</t>
  </si>
  <si>
    <t>Evento</t>
  </si>
  <si>
    <t>Altas, anulaciones y reprogramaciones atento la naturaleza de las actividades y razones presupuestarias.</t>
  </si>
  <si>
    <t>Promoción de la Literatura Argentina en el Exterior</t>
  </si>
  <si>
    <t>Obra Traducida</t>
  </si>
  <si>
    <t>Mayor demanda de subsidios.</t>
  </si>
  <si>
    <t>( 35 - 307 - 17 ) Registro y Sostenimiento de Cultos</t>
  </si>
  <si>
    <t>UE: Secretaría de Culto</t>
  </si>
  <si>
    <t>Asistencia Financiera Culto Católico</t>
  </si>
  <si>
    <t>Arzobispo/Obispo</t>
  </si>
  <si>
    <t>Hubo menos designaciones de las previstas inicialmente, amén de las que se encuentran en trámite,  además de haberse producido el fallecimiento de beneficiarios en el caso de la asignación prevista por la Ley N° 21.540.</t>
  </si>
  <si>
    <t>Seminarista</t>
  </si>
  <si>
    <t>Se debe a una disminición en el número informado oporunamente por la Conferencia Episcopal Argentina, el que resulta del listado que cada jurisdicción eclesiástica hace llegar a ese Organismo.</t>
  </si>
  <si>
    <t>Sacerdote</t>
  </si>
  <si>
    <t>Hubo menos solicitudes de las previstas, además de haberse producido el fallecimiento y bajas voluntarias de beneficiarios en el caso de la asignación prevista por la Ley N° 22.430.</t>
  </si>
  <si>
    <t>( 35 - 307 - 19 ) Mantenimiento y Promoción de las Relaciones Económicas Internacionales</t>
  </si>
  <si>
    <t>UE: Secretaría de Comercio y Relaciones Económicas Internacionales</t>
  </si>
  <si>
    <t>Organización de Eventos para la Promoción Comercial Externa</t>
  </si>
  <si>
    <t>Empresa Participante</t>
  </si>
  <si>
    <t>Mayor cantidad de participantes por haberse realizado el Día Mundial del Malbec.</t>
  </si>
  <si>
    <t>Otros Eventos de Promoción Comercial y/o Marca País</t>
  </si>
  <si>
    <t>Mayor cantidad de eventos por haberse realizado el Día Mundial del Malbec.</t>
  </si>
  <si>
    <t>Capacitación para la Promoción Comercial en el Exterior</t>
  </si>
  <si>
    <t>Estas cifras dependen de la evolución de la situación económica nacional, internacional y mayor relevamiento.</t>
  </si>
  <si>
    <t>Curso</t>
  </si>
  <si>
    <t>Reprogramación de cursos.</t>
  </si>
  <si>
    <t>Estas cifras sufren ajustes conforme evoluciona la situación económica internacional.</t>
  </si>
  <si>
    <t>Participación en Reuniones Bilaterales y Multilaterales de Negociación Económica y Comercial Externa</t>
  </si>
  <si>
    <t>Reunión</t>
  </si>
  <si>
    <t>Actuación Comercial</t>
  </si>
  <si>
    <t>Mayor relevamiento de información.</t>
  </si>
  <si>
    <t>Organización de la Participación Argentina en Ferias Internacionales (Con Stand)</t>
  </si>
  <si>
    <t>Feria</t>
  </si>
  <si>
    <t>Se dieron de baja ferias por falta de interés empresarial, cuestiones de agenda y reprogramaciòn.</t>
  </si>
  <si>
    <t>Mayor participación empresarial en los eventos que el promedio estimado.</t>
  </si>
  <si>
    <t>Organización de Misiones Comerciales Sectoriales o Multisectoriales en el Exterior</t>
  </si>
  <si>
    <t>Por priorización de otro tipo de eventos y reorganización institucional, se realizaron menos misiones que las planificadas, con menor participación empresarial en las actividades ejecutadas.</t>
  </si>
  <si>
    <t>Misión</t>
  </si>
  <si>
    <t>( 35 - 307 - 20 ) Desarrollo del Plan Antártico</t>
  </si>
  <si>
    <t>UE: Dirección Nacional del Antártico</t>
  </si>
  <si>
    <t>Investigación Científica en la Antártida</t>
  </si>
  <si>
    <t>Proyecto Ejecución</t>
  </si>
  <si>
    <t>Apoyo Logístico y técnico a la ciencia en la Antártida</t>
  </si>
  <si>
    <t>Proyecto de Desarrollo y Apoyo a las Ciencias</t>
  </si>
  <si>
    <t>( 35 - 307 - 22 ) Promoción de la Cooperación Internacional</t>
  </si>
  <si>
    <t>UE: Secretaría de Coordinación y Cooperación Internacional</t>
  </si>
  <si>
    <t>Impulso a la Cooperación Internacional</t>
  </si>
  <si>
    <t>( 35 - 307 - 23 ) Acciones Diplomáticas para la Promoción del Reclamo Argentino de Reconocimiento de la Soberanía Nacional de las Islas Malvinas</t>
  </si>
  <si>
    <t>UE: Subsecretaría de Malvinas y Atlántico Sur</t>
  </si>
  <si>
    <t>Promoción y Defensa de los Derechos Argentinos en el Ambito Multilateral</t>
  </si>
  <si>
    <t>Documento Aprobado</t>
  </si>
  <si>
    <t>Mantenimiento de la vigencia de la Cuestión Malvinas en el Ambito de las Naciones Unidas</t>
  </si>
  <si>
    <t>Recopilación y Organización de Antecedentes sobre la Cuestión Malvinas</t>
  </si>
  <si>
    <t>Proyecto de Investigación</t>
  </si>
  <si>
    <t>Documento Organizado/Recopilado</t>
  </si>
  <si>
    <t>Promoción de la Posición Argentina para el Logro de Apoyo a Nivel Bilateral</t>
  </si>
  <si>
    <t>Las gestiones relativas al Comité C-24, fueron realizadas en Buenos Aires y por nuestras Representaciones, además de haber reprogramaciones para el próximo trimestre.</t>
  </si>
  <si>
    <t>Elaboración de Material Audiovisual e Impreso sobre la Cuestión Malvinas</t>
  </si>
  <si>
    <t>Producción</t>
  </si>
  <si>
    <t>El texto del material publicable se encuentra sujeto a actualización.</t>
  </si>
  <si>
    <t>Organización de Seminarios y Talleres Temáticos</t>
  </si>
  <si>
    <t>Se trasladó para el próximo ejercicio.</t>
  </si>
  <si>
    <t>Presentación de requerimientos para la rectificación de documentos inherentes a las Islas Malvinas</t>
  </si>
  <si>
    <t>Coordinación de los Grupos de Apoyo</t>
  </si>
  <si>
    <t>Desvío producto de la promoción de distintas reuniones.</t>
  </si>
  <si>
    <t xml:space="preserve"> TOTAL PROGRAMAS BAJO SEGUIMIENTO DE MINISTERIO DE RELACIONES EXTERIORES Y CULTO</t>
  </si>
  <si>
    <t>( 40 ) Ministerio de Justicia y Derechos Humanos</t>
  </si>
  <si>
    <t>( 40 - 118 ) Instituto Nacional de Asuntos Indígenas</t>
  </si>
  <si>
    <t>( 40 - 118 - 16 ) Atención y Desarrollo de Poblaciones Indígenas</t>
  </si>
  <si>
    <t>UE: Instituto Nacional de Asuntos Indígenas</t>
  </si>
  <si>
    <t>Relevamiento Técnico-Jurídico - Catastral de Comunidades Indígenas</t>
  </si>
  <si>
    <t>Comunidad Relevada</t>
  </si>
  <si>
    <t>Acto Preparatorio</t>
  </si>
  <si>
    <t>Servicios Juridicos Cumplimentados</t>
  </si>
  <si>
    <t>Personeria Inscripta</t>
  </si>
  <si>
    <t>Promoción de la Participación y Organización Indígena</t>
  </si>
  <si>
    <t>Encuentro</t>
  </si>
  <si>
    <t>Fortalecimiento y Desarrollo de Comunidades Indígenas Independientes</t>
  </si>
  <si>
    <t>Proyecto Promovido</t>
  </si>
  <si>
    <t>Facilitador Incorporado</t>
  </si>
  <si>
    <t>Iniciativas Bicentenario</t>
  </si>
  <si>
    <t>Acto Conmemorativo</t>
  </si>
  <si>
    <t>Equipamiento Audiovisual y Radial en Comunidades Indigenas</t>
  </si>
  <si>
    <t>Radio Comunitaria Equipada</t>
  </si>
  <si>
    <t>Apoyo a la Restitucion de Restos</t>
  </si>
  <si>
    <t>Acto de Restitución de Restos</t>
  </si>
  <si>
    <t>( 40 - 202 ) Instituto Nacional contra la Discriminación, la Xenofobia y el Racismo</t>
  </si>
  <si>
    <t>( 40 - 202 - 16 ) Acciones contra la Discriminación, la Xenofobia y el Racismo</t>
  </si>
  <si>
    <t>UE: Instituto Nacional contra la Discriminación, la Xenofobia y el Racismo</t>
  </si>
  <si>
    <t>Divulgación de Valores Antidiscriminación</t>
  </si>
  <si>
    <t>Pronunciamiento sobre Casos de Discriminación</t>
  </si>
  <si>
    <t>Asesoramiento a Personas Discriminadas</t>
  </si>
  <si>
    <t>Persona Asesorada</t>
  </si>
  <si>
    <t>Atención de Denuncias</t>
  </si>
  <si>
    <t>Denuncia</t>
  </si>
  <si>
    <t>( 40 - 331 ) Servicio Penitenciario Federal</t>
  </si>
  <si>
    <t>( 40 - 331 - 16 ) Seguridad y Rehabilitación del Interno</t>
  </si>
  <si>
    <t>2.3</t>
  </si>
  <si>
    <t>UE: Servicio Penitenciario Federal</t>
  </si>
  <si>
    <t>Custodia y Guarda de Procesados</t>
  </si>
  <si>
    <t>Procesado</t>
  </si>
  <si>
    <t>Custodia y Readaptación Social de Condenados</t>
  </si>
  <si>
    <t>Condenado</t>
  </si>
  <si>
    <t>Atención de Condenados en Período de Prueba</t>
  </si>
  <si>
    <t>( 40 - 331 - 17 ) Pagos a Retirados y Pensionados</t>
  </si>
  <si>
    <t>Atención de Retiros</t>
  </si>
  <si>
    <t>Retirado</t>
  </si>
  <si>
    <t>( 40 - 331 - 25 ) Formación y Capacitación</t>
  </si>
  <si>
    <t>Formación de Suboficiales</t>
  </si>
  <si>
    <t>Formación de Oficiales</t>
  </si>
  <si>
    <t>Capacitación de Oficiales</t>
  </si>
  <si>
    <t>Oficial Capacitado</t>
  </si>
  <si>
    <t>( 40 - 332 ) Ministerio de Justicia y Derechos Humanos (Gastos Propios)</t>
  </si>
  <si>
    <t>( 40 - 332 - 23 ) Asistencia Jurídica y Relaciones con el Poder Judicial</t>
  </si>
  <si>
    <t>UE: Secretaría de Justicia</t>
  </si>
  <si>
    <t>Mediacion Oficial Resuelta Desfavorablemente</t>
  </si>
  <si>
    <t>Mediacion Oficial Resuelta Favorablemente</t>
  </si>
  <si>
    <t>Con el inicio del Sistema MEPRE los mediadores deben cargar todas
las mediaciones, tanto públicas como privadas, realizadas como las
que no se realizaron por incomparecencias o con falta de notificación.
Es por eso que el número de mediaciones favorables es mucho menor que el programado.</t>
  </si>
  <si>
    <t>Mediacion Oficial Gratuita Resuelta Desfavorablemente</t>
  </si>
  <si>
    <t>Con el inicio del Sistema MEPRE los mediadores deben cargar todas
las mediaciones, oficiales como gratuitas, realizadas como las que
no se realizaron por incomparecencias o con falta de notificación. Es
por eso que la cantidad de mediaciones gratuitas desfavorables es
mayor al programado.</t>
  </si>
  <si>
    <t>Mediacion Oficial Gratuita Resuelta Favorablemente</t>
  </si>
  <si>
    <t>Con el inicio del Sistema MEPRE los mediadores deben cargar todas
las mediaciones, oficiales como gratuitas, realizadas como las que
no se realizaron por incomparecencias o con falta de notificación. En el acumulado del año la cantidad de mediaciones gratuitas favorables fue mayor al programado por una mayor demanda total de mediaciones gratuitas</t>
  </si>
  <si>
    <t>Mediación Penitenciaria</t>
  </si>
  <si>
    <t>Hubo una merma en la cantidad de mediaciones solicitadas por los internos en los diferentes complejos penitenciarios en lo que va del 2016</t>
  </si>
  <si>
    <t>Curso de Mediación</t>
  </si>
  <si>
    <t>Mayor ejecución acumulada que la programada debido que emperzaron cursos que debían empezar en el primer trimestre y otro que se adelantaron.</t>
  </si>
  <si>
    <t>Seminario Taller para Mediadores</t>
  </si>
  <si>
    <t>Teniendo en cuenta la unidad de medida CURSO, se realizaron 16
cursos dentro del Seminario Taller para mediadores, que involucraron
a 400 participantes.</t>
  </si>
  <si>
    <t>Certificación de Firma</t>
  </si>
  <si>
    <t>Acta Certificada</t>
  </si>
  <si>
    <t>Falta de soporte informático del circuito administrativo.</t>
  </si>
  <si>
    <t>Ejecución de Multas</t>
  </si>
  <si>
    <t>Procedimiento Iniciado</t>
  </si>
  <si>
    <t>Continua la ejecución paulatina de la multas. Por eso la diferencia entre la programación y la ejecución.</t>
  </si>
  <si>
    <t>( 40 - 332 - 26 ) Promoción y Defensa de los Derechos Humanos</t>
  </si>
  <si>
    <t>UE: Secretaría de Derechos Humanos y Pluralismo Cultural</t>
  </si>
  <si>
    <t>Otorgamiento de Indemnizaciones por Sustitución de Identidad</t>
  </si>
  <si>
    <t>Indemnización Otorgada</t>
  </si>
  <si>
    <t>Otorgamiento de Indemnizaciones por Detención y/o Nacimiento en Cautiverio</t>
  </si>
  <si>
    <t>Capacitación en Derechos Humanos</t>
  </si>
  <si>
    <t>Evaluación de Casos de Identidad Dudosa</t>
  </si>
  <si>
    <t>Caso Evaluado</t>
  </si>
  <si>
    <t>( 40 - 332 - 27 ) Controles Anticorrupción</t>
  </si>
  <si>
    <t>UE: Oficina Anticorrupción</t>
  </si>
  <si>
    <t>Resolución de Casos por Conflicto de Intereses</t>
  </si>
  <si>
    <t>Caso Resuelto</t>
  </si>
  <si>
    <t>Evaluación de Denuncias por Casos de Corrupción</t>
  </si>
  <si>
    <t>Denuncia Evaluada</t>
  </si>
  <si>
    <t>La diferencia en este rubro radica en la dificultad de realizar proyecciones de los casos que se resolverán período a período en base a que no existen parámetros predecibles para calcular el número de casos nuevos que ingresa periódicamente a estudio de esta Dirección. Por otra parte, esta tarea resulta aún más complicada porque tampoco puede conocerse de antemano la complejidad que presenta cada caso denunciado o iniciado por esta Dirección. Esa complejidad es la que determina el tiempo en que cada caso puede llegar a una resolución final, ya que dependerá de la completitud de los elementos probatorios que se logren reunir en el curso de una investigación. Finalmente el tiempo que insume la producción de medidas probatorias es incierto ya que depende, en gran parte, de la actividad de los organismos, funcionarios o particulares requeridos. Por otra parte, se ha observado un singular incremento de la cantidad de denuncias practicadas por la OA ante la justicia federal por el delito de incumplimiento de presentación de declaraciones juradas, a raíz de la implementación del Plan de Fortalecimiento del Régimen de Declaraciones Juradas.</t>
  </si>
  <si>
    <t>Derivación de Casos a la Justicia</t>
  </si>
  <si>
    <t>Caso Derivado</t>
  </si>
  <si>
    <t>Intervención en Juicios por Presuntos Delitos de Corrupción</t>
  </si>
  <si>
    <t>Juicio</t>
  </si>
  <si>
    <t>Control de DDJJ Funcionarios</t>
  </si>
  <si>
    <t>Declaración Jurada</t>
  </si>
  <si>
    <t>El aumento se atribuye a la solicitud de la Dirección de Investigaciones para analizar todas las declaraciones juradas presentadas por varios funcionarios en el marco de investigaciones en curso, lo que aumentó la cantidad de DD.JJ. analizadas y a la designación de un analista más.</t>
  </si>
  <si>
    <t>( 40 - 334 ) Ente de Cooperación Técnica y Financiera del Servicio Penitenciario Federal</t>
  </si>
  <si>
    <t>( 40 - 334 - 24 ) Cooperación Técnica y Financiera para la Laborterapia de Internos</t>
  </si>
  <si>
    <t>UE: Ente de Cooperación Técnica y Financiera del Servicio Penitenciario Federal</t>
  </si>
  <si>
    <t>Impulso a la Laborterapia en Unidades Penitenciarias</t>
  </si>
  <si>
    <t>Interno Trabajador</t>
  </si>
  <si>
    <t>Variacion en la cantidad de internos trabajadores en el ambito del s.p.f. y en la poblacion penal.</t>
  </si>
  <si>
    <t>( 40 - 670 ) Unidad de Información Finaciera</t>
  </si>
  <si>
    <t>( 40 - 670 - 37 ) Prevención del Lavado de Activos</t>
  </si>
  <si>
    <t>UE: Unidad de Información Financiera (UIF)</t>
  </si>
  <si>
    <t>Intervención en el Ámbito Judicial</t>
  </si>
  <si>
    <t>Colaboración Judicial</t>
  </si>
  <si>
    <t>Se estan recibiendo más requisitorias de las esperadas.</t>
  </si>
  <si>
    <t>Querella Activa</t>
  </si>
  <si>
    <t>Aumentos en la aceptacion de la UIF como querellante por parte de los Juzgados intervinientes, o la actividad de las respectivas Judicaturas</t>
  </si>
  <si>
    <t>Representación ante Organismos Internacionales</t>
  </si>
  <si>
    <t>Participante en Evento Internacional</t>
  </si>
  <si>
    <t>Análisis de Operaciones Sospechosas</t>
  </si>
  <si>
    <t>Reporte Resuelto</t>
  </si>
  <si>
    <t>Se debe a los lineamientos de un nuevo procedimiento establecido por la Resolución UIF Nº 18/2016. A partir del mismo, un único caso puede abarcar el análisis de un número importante de ROS/RFT.</t>
  </si>
  <si>
    <t>Supervisiones in situ a Sujetos Obligados</t>
  </si>
  <si>
    <t>Supervisión Realizada</t>
  </si>
  <si>
    <t>Se supera el objetivo propuesto en virtud de que se esta intentando abarcar más sujetos obligados para generar presencia en los distintos sectores regulados que no habían sido previamente supervisados por la UIF</t>
  </si>
  <si>
    <t>Verificación a Sujetos Obligados</t>
  </si>
  <si>
    <t>Verificación Realizada</t>
  </si>
  <si>
    <t xml:space="preserve"> TOTAL PROGRAMAS BAJO SEGUIMIENTO DE MINISTERIO DE JUSTICIA Y DERECHOS HUMANOS</t>
  </si>
  <si>
    <t>( 41 ) Ministerio de Seguridad</t>
  </si>
  <si>
    <t>( 41 - 250 ) Caja de Retiros, Jubilaciones y Pensiones de la Policía Federal Argentina</t>
  </si>
  <si>
    <t>( 41 - 250 - 18 ) Administración de Beneficios Previsionales</t>
  </si>
  <si>
    <t>UE: Caja de Retiros, Jubilaciones y Pensiones de la Policía Federal</t>
  </si>
  <si>
    <t>MENOR CANTIDAD DE LAS CAPITAS PREVISTAS.-</t>
  </si>
  <si>
    <t>( 41 - 326 ) Policía Federal Argentina</t>
  </si>
  <si>
    <t>( 41 - 326 - 22 ) Asistencia Sanitaria de la Policía Federal Argentina</t>
  </si>
  <si>
    <t>UE: Dirección General de Sanidad Policial</t>
  </si>
  <si>
    <t>Atención de Pacientes Internados</t>
  </si>
  <si>
    <t>Egreso</t>
  </si>
  <si>
    <t>Esta meta es dificíl de estimar con precisión porque su guarismo es variable y no controlable, dado que se encuentra sujeta a la salud de los afiliados.afiliado, es dificil de estimar con precisión.</t>
  </si>
  <si>
    <t>Atención Consultas Externas Complejo Médico</t>
  </si>
  <si>
    <t>El desvió obedece a que la medición no es controlable por lo cual es dificil de preveer, depende de la salud y de las necesidades por parte de los afiliados de hacer uso de los servicios que presta la Obra Social.</t>
  </si>
  <si>
    <t>Atención Consultas por Unidad de Emergencia</t>
  </si>
  <si>
    <t>La sobrejecución de esta meta se debe a situaciones imprevistas o  hechos fortuitos difíciles de predecir, quedando definida como una meta no controlable.</t>
  </si>
  <si>
    <t>Atención en Consultorios Zonales de todo el País</t>
  </si>
  <si>
    <t>El desvío obedece a la estacionaldad del trimestre por la cual los afiliados hacen más uso de los Consultorios Zonales de todo el país. La información es parcial, ya que aún falta recibir información proveniente de dependencias ubicadas en distintos puntos del país correspondiente al segundo y tercer trimestre que se regularizará al cierre del ejercicio.</t>
  </si>
  <si>
    <t>Cobertura del Personal Policial y Familia</t>
  </si>
  <si>
    <t>Medición no controlable. El desvío se debe al ingreso de personal a la Institución, como así también a las altas que realizan los afiliados principales de su grupo familiar.</t>
  </si>
  <si>
    <t>( 41 - 326 - 23 ) Formación y Capacitación de la Policía Federal Argentina</t>
  </si>
  <si>
    <t>UE: Dirección General de Instrucción</t>
  </si>
  <si>
    <t>La promoción correspondiente al período en cuestión es la Nº228, y el desvío responde a las bajas y/o exclusiones de personal producidas durante la capacitación. Las más frecuentes se deben al bajo rendimiento académico, falta de vocación de servicio, etc.</t>
  </si>
  <si>
    <t>El desvío corresponde a las exclusiones que se efectuaron en la selección de la cantidad de personal que no reune las condiciones necesarias para su promoción. Asimismo se dieron por finalizados cursos pendientes de trimestres anteriores.</t>
  </si>
  <si>
    <t>( 41 - 326 - 28 ) Seguridad Federal</t>
  </si>
  <si>
    <t>2.2</t>
  </si>
  <si>
    <t>UE: Jefatura de la Policía Federal Argentina</t>
  </si>
  <si>
    <t>Cumplimiento de Mandatos Judiciales</t>
  </si>
  <si>
    <t>Oficio Cumplido</t>
  </si>
  <si>
    <t>La variación se debe a que las cantidades de oficios judiciales varían conforme los pedidos de cooperaciones solicitados por los magistrados en la instrucción de los distintos procesos judiciales y, por lo tanto, es una meta dificil de estimar con precisión. Asimismo, la información es parcial, quedando pendientes los mandatos judiciales de la Superintendencia de Interior y Delitos Federales Complejos que se regularizarán al cierre del ejercicio.</t>
  </si>
  <si>
    <t>Presencia Policial en Terminales Ferroviarias y de Ómnibus</t>
  </si>
  <si>
    <t>Parada Cubierta/Día</t>
  </si>
  <si>
    <t>La subejecución responde al Convenio entre el Estado Nacional y la Ciudad Autónoma de Buenos Aires relacionado con la transferencia de facultades y funciones de seguridad en todas las materias no federales ejercidas en la C.A.B.A..A su vez, el personal designado para la cobertura de las paradas cumplimenta el servicio bajo el régimen de Policía Adicional, por lo tanto, la cantidad personal varía según el presentismo de los mismos.</t>
  </si>
  <si>
    <t>Intervención Policial en Jurisdicción Federal</t>
  </si>
  <si>
    <t>Intervención Policial</t>
  </si>
  <si>
    <t>El desvío se debe a los factores sociales,políticos y Jurisdicción Federal económicos que repercuten en la cantidad de intervenciones en delitos.</t>
  </si>
  <si>
    <t>( 41 - 326 - 29 ) Seguridad Metropolitana</t>
  </si>
  <si>
    <t>Verificación Automotores</t>
  </si>
  <si>
    <t>La disminución en la ejecución se debe al Convenio entre el Estado Nacional y la Ciudad Autónoma de Buenos Aires relacionado con la transferencia de facultades y funciones de seguridad en todas las materias no federales ejercidas en la C.A.B.A, motivo por el cual la Planta Verificadora JURAMENTO se traspasó al ámbito del Gobierno de la Ciudad.</t>
  </si>
  <si>
    <t xml:space="preserve">La variación se debe a que las cantidades de oficios judiciales varían conforme los pedidos de cooperaciones solicitados por los magistrados en la instrucción de los distintos procesos judiciales y, por lo </t>
  </si>
  <si>
    <t>tanto, es una meta dificil de estimar con precisión.</t>
  </si>
  <si>
    <t>Detección de Infracciones al Código de Convivencia</t>
  </si>
  <si>
    <t>Infracción Comprobada</t>
  </si>
  <si>
    <t>El desvío se debe al Convenio entre el Estado Nacional y la Ciudad Autónoma de Buenos Aires relacionado con la transferencia de facultades y funciones de seguridad en todas las materias no federales ejercidas en la C.A.B.A que se fue efectivizando de manera progresiva en el transcurso del corriente año.</t>
  </si>
  <si>
    <t>Presencia en Calle</t>
  </si>
  <si>
    <t>Kilómetro Patrullado/Día</t>
  </si>
  <si>
    <t>Puesto de Control Vehicular/Día</t>
  </si>
  <si>
    <t>Intervención Policial en el Área Metropolitana</t>
  </si>
  <si>
    <t>El desvio obedece a los factores sociales, políticos y económicos que repercuten en la cantidad de intervenciones en delitos, lo cual orgina un desfazaje en las proyecciones realizadas.</t>
  </si>
  <si>
    <t>( 41 - 326 - 30 ) Servicio de Bomberos</t>
  </si>
  <si>
    <t>UE: Superintendencia Federal de Bomberos</t>
  </si>
  <si>
    <t>Intervención de Bomberos en Siniestro</t>
  </si>
  <si>
    <t>Intervención en Siniestro</t>
  </si>
  <si>
    <t>El desvío obedece a situaciones siniestrales y fortuitas, imposibles de preveer con exactitud, por lo tanto la medición no es controlable. Asimismo, varias dependencias se vieron afectadas por el "Convenio de transferencia progresiva de facultades y funciones de seguridad" mediante el cual la Nación transfiere a la Ciudad las Dependencias operativas en materias no federales.</t>
  </si>
  <si>
    <t>Informe Técnico de Seguridad Contra Incendio</t>
  </si>
  <si>
    <t>El desvío obedece se relaciona con situaciones siniestrales y preventivas fortuitas, imposibles de prever con exactitud, la medición no es controlable. Asimismo, varias dependencias se vieron afectadas por el "Convenio de transferencia progresiva de facultades y funciones de seguridad" mediante el cual la Nación transfiere a la Ciudad las Dependencias operativas en materias no federales.</t>
  </si>
  <si>
    <t>( 41 - 343 ) Ministerio de Seguridad</t>
  </si>
  <si>
    <t>( 41 - 343 - 41 ) Políticas de Seguridad, Participación Ciudadana, Territorial, Investigación del Delito Organizado</t>
  </si>
  <si>
    <t>2.4</t>
  </si>
  <si>
    <t>UE: Secretaría de Seguridad</t>
  </si>
  <si>
    <t>Fiscalización  de Seguridad en Espectáculos Futbolísticos</t>
  </si>
  <si>
    <t>Partido Fiscalizado</t>
  </si>
  <si>
    <t>Campaña Pública en Materia de Violencia y Delito</t>
  </si>
  <si>
    <t>Campaña Ejecutada</t>
  </si>
  <si>
    <t>Fiscalización de Local de Autopartes</t>
  </si>
  <si>
    <t>Local Fiscalizado</t>
  </si>
  <si>
    <t>La Subejecucion obedece a la falta de movilidad para realizar los operativos del primer trimestre, y la mutación en el modus operandi de las organizaciones delictivas, observadas en el segundo trimestre, hacen necesario modificar la metodología empleada.</t>
  </si>
  <si>
    <t>Compactación de Vehículos (PRO.NA.COM.)</t>
  </si>
  <si>
    <t>Vehículo Compactado</t>
  </si>
  <si>
    <t>Por diferentes motivos se han suspendido las compactaciones.</t>
  </si>
  <si>
    <t>Acciones de Prevención Social</t>
  </si>
  <si>
    <t>Mesa Barrial en Funcionamiento</t>
  </si>
  <si>
    <t>Persona en Planes Locales de Prevención Social</t>
  </si>
  <si>
    <t>Participación Comunitaria en Seguridad</t>
  </si>
  <si>
    <t>Evento/Jornada</t>
  </si>
  <si>
    <t>en funcion a la necesidad de concientizacion en torno a la violencia de genero, se llevo a cabo, en el segundo trimestre, una jornada sobre dicha tematica en la Delegacion de Insercion Federal en la provincia de Tucuman.</t>
  </si>
  <si>
    <t>Inspección Técnica Evaluadora de Estadios Futbolísticos</t>
  </si>
  <si>
    <t>la subejecucion del primer trimestre, se vio subsanada por las inspecciones realizadas en el segundo trimestre.</t>
  </si>
  <si>
    <t>( 41 - 343 - 42 ) Acciones de Cooperación con los Poderes Judiciales, Ministerios Públicos y Legislaturas</t>
  </si>
  <si>
    <t>UE: Secretaría de Cooperación con los Poderes Judiciales, Ministerios Públicos y Legislaturas</t>
  </si>
  <si>
    <t>Atención Llamadas 0800MINSEG</t>
  </si>
  <si>
    <t>Demanda Atendida</t>
  </si>
  <si>
    <t>La diferencia se registra en el segundo trimestre, debido a que el flujo de tramites recibidos fue menor al previsto.</t>
  </si>
  <si>
    <t>Publicación Guía de Recursos de las Fuerzas para Operadores Judiciales</t>
  </si>
  <si>
    <t>Ejemplar Publicado</t>
  </si>
  <si>
    <t>En la programacion, la ejecucion prevista es de 0, que coincide con la ejecucion real.</t>
  </si>
  <si>
    <t>Traslado por Requerimiento Judicial Nacional por Adicciones y/o Salud Mental</t>
  </si>
  <si>
    <t>Traslado Realizado</t>
  </si>
  <si>
    <t xml:space="preserve">los Juzgados Nacionales en lo Civil han incrementado la cantidad de requerimientos de traslados de personas con padecimiento de consumo problemático de sustancias psicoactivas y/o salud mental, conforme lo establecido por la Ley Nacional de Salud Mental y el Código Civil y Comercial Nacional. Atento a la eficaz respuesta que se brinda desde esta Coordinación en el cumplimiento de los mismos, con el compromiso de todo el personal en la gestión y articulación constante que se realiza con los distintos actores que intervienen, se han </t>
  </si>
  <si>
    <t>superado las metas establecidas.</t>
  </si>
  <si>
    <t>Capacitación sobre Cooperación e Intercambio de Información en Materia de Seguridad Nacional</t>
  </si>
  <si>
    <t>en el segundo trimestre se recibieron menos personas en las capacitaciones.</t>
  </si>
  <si>
    <t>( 41 - 343 - 43 ) Acciones de Protección Civil, Prevención de Emergencias y Alerta Temprana a Desastres</t>
  </si>
  <si>
    <t>UE: Secretaría de Protección Civil y Abordaje Integral de Emergencias y Catástrofes</t>
  </si>
  <si>
    <t>Asistencia Financiera a Cuerpo de Bomberos</t>
  </si>
  <si>
    <t>se realizaron menos transferencias debido a que las asociaciones se encuentran tramitando las rendiciones pendientes.</t>
  </si>
  <si>
    <t>Capacitación en Protección Civil</t>
  </si>
  <si>
    <t>la sobreejecucion se debe, en el primer trimestre,a que se incorporo un taller de difusion no previsto, y en el segundo, a que se anticipo un curso.</t>
  </si>
  <si>
    <t>( 41 - 343 - 44 ) Acciones de Formación y Capacitación</t>
  </si>
  <si>
    <t>UE: Subsecretaría de Planeamiento y Formación</t>
  </si>
  <si>
    <t>Otorgamiento de Becas de Posgrado</t>
  </si>
  <si>
    <t>Beca Otorgada</t>
  </si>
  <si>
    <t>Publicación Cuaderno sobre Seguridad</t>
  </si>
  <si>
    <t>Capacitación en Seguridad Ciudadana</t>
  </si>
  <si>
    <t>Curso Realizado</t>
  </si>
  <si>
    <t>Capacitación para Cuerpos Policiales Provinciales</t>
  </si>
  <si>
    <t>Agente</t>
  </si>
  <si>
    <t>Capacitación del Personal de Centros de Monitoreo de la Policía Federal Argentina</t>
  </si>
  <si>
    <t>Capacitación Profesional de Personal de Comisarías</t>
  </si>
  <si>
    <t>Capacitación de Efectivos Incorporados al Cuerpo de Prevención Barrial de la Polícía Federal Argentina</t>
  </si>
  <si>
    <t>Asistencia Técnica para la Formación del Destacamento de Prevención Barrial de Gendarmería Nacional y Capacitación de Efectivos</t>
  </si>
  <si>
    <t>Asistencia Técnica a Centros de Formación e Institutos Universitarios de las Fuerzas Policiales y de Seguridad para Adecuación C</t>
  </si>
  <si>
    <t>Instituto</t>
  </si>
  <si>
    <t>Asistencia Técnica a Institutos Provinciales de Formación Policial</t>
  </si>
  <si>
    <t>Provincia</t>
  </si>
  <si>
    <t>Elaboración de Recurso Didáctico</t>
  </si>
  <si>
    <t>Material Producido</t>
  </si>
  <si>
    <t>Asistencia Técnica a Unidades Académicas de la PFA en Especialidad de Investigación Criminal</t>
  </si>
  <si>
    <t>Asistencia Técnica y Capacitación a Efectivos de las Unidades de Centurón Sur</t>
  </si>
  <si>
    <t>( 41 - 343 - 45 ) Políticas de Seguridad Interior</t>
  </si>
  <si>
    <t>UE: Secretaría de Seguridad Interior</t>
  </si>
  <si>
    <t>Asistencia Técnica y Financiera a Provincias (Programa Federal de Colaboración)</t>
  </si>
  <si>
    <t>Subsidio Otorgado</t>
  </si>
  <si>
    <t>originalmente se considero que luego del primer trimestre, se comenzaria a ejecutar la meta definida. Hoy se observa que esta situacion ha demandado mas tiempo que el previsto por lo cual las metas se alcanzaran recien a partir del tercer trimestre del corriente.</t>
  </si>
  <si>
    <t>( 41 - 343 - 46 ) Coordinación de Políticas de Seguridad en Fronteras</t>
  </si>
  <si>
    <t>UE: Secretaría de Fronteras de la Nación</t>
  </si>
  <si>
    <t>Inspecciones Técnicas a Pasos Internacionales</t>
  </si>
  <si>
    <t>no se ha podido lograr la ejecucion programada en ambos trimestres, debido a la falta de asignacion del  credito presupuestario correspondiente.</t>
  </si>
  <si>
    <t>Establecimiento de Comandos Unificados de las Fuerzas de Seguridad</t>
  </si>
  <si>
    <t>Establecimiento Instalado</t>
  </si>
  <si>
    <t>Asistencia Financiera para Desarrollo de Fronteras</t>
  </si>
  <si>
    <t>Organismo Público Asistido</t>
  </si>
  <si>
    <t>( 41 - 343 - 47 ) Políticas de Control y Lucha contra el Narcotráfico</t>
  </si>
  <si>
    <t>UE: Subsecretaría de Lucha contra el Narcotráfico</t>
  </si>
  <si>
    <t>Capacitación en Materia de Narcotráfico</t>
  </si>
  <si>
    <t>Agente Capacitado</t>
  </si>
  <si>
    <t>El desvio del segundo trimestre se debe a que se capacito mayo cantidad de personal, por la iniciativa de la SSLCN en abordar la tematica con mayor impulso y al gran interes mostrado por las Fuerzas.</t>
  </si>
  <si>
    <t>Seguimiento del Delito del Narcotráfico</t>
  </si>
  <si>
    <t>Realización de Congresos y Seminarios en Materia de Narcotráficos</t>
  </si>
  <si>
    <t>Asistente</t>
  </si>
  <si>
    <t>Fomento e Impulso al Marco Normativo Anti-Narcotráfico</t>
  </si>
  <si>
    <t>Fortalecimiento de las Capacidades Operacionales</t>
  </si>
  <si>
    <t xml:space="preserve">Inscripto del Registro Nacional de Precursores Químicos </t>
  </si>
  <si>
    <t>( 41 - 375 ) Gendarmería Nacional</t>
  </si>
  <si>
    <t>( 41 - 375 - 41 ) Formación y Capacitación de la Gendarmería Nacional</t>
  </si>
  <si>
    <t>UE: Dirección General de Personal</t>
  </si>
  <si>
    <t>Capacitación de Cuadros</t>
  </si>
  <si>
    <t>La Subejecución obedeció  a la aprobación tardía del "Plan Anual de Capacitación" (PAC) año 2016, por consiguiente los cursos programados para el trimestre en cuestión serán reprogramados a fin de ser realizados en el transcurso del presente año.</t>
  </si>
  <si>
    <t>Formación de Gendarmes</t>
  </si>
  <si>
    <t>La Subejecución obedeció a que parte del personal fue separado a su solicitud y por prescripción médica.</t>
  </si>
  <si>
    <t>Formación Específica de Suboficiales</t>
  </si>
  <si>
    <t>( 41 - 375 - 42 ) Asistencia Sanitaria de la Gendarmería Nacional</t>
  </si>
  <si>
    <t>Atención de Pacientes Ambulatorios</t>
  </si>
  <si>
    <t>El aumento de la meta se debió a las tareas de prevención y promoción de salud que se vienen desarrollando sobre el personal de GN y familiares, lo que provocó un aumento de las consultas asistenciales y sanitarias.</t>
  </si>
  <si>
    <t>Acciones de Educación para la Salud</t>
  </si>
  <si>
    <t>( 41 - 375 - 43 ) Atención de Pasividades de la Gendarmería Nacional</t>
  </si>
  <si>
    <t>La subejecución  se debió a la disminución de los decesos del personal en Actividad y Retirados.</t>
  </si>
  <si>
    <t>La sobreejecución se debió al aumento de  los retiros voluntarios y obligatorios.</t>
  </si>
  <si>
    <t>( 41 - 375 - 44 ) Misiones Humanitarias y de Paz para Organismos Internacionales</t>
  </si>
  <si>
    <t>UE: Dirección de Operaciones para la Seguridad, Defensa y Cooperación Internacional</t>
  </si>
  <si>
    <t>Participación en Misiones de Paz</t>
  </si>
  <si>
    <t>Día/Hombre</t>
  </si>
  <si>
    <t>La reprogramación operativa por parte de las Naciones Unidas en diferentes Áreas de Misión, trajo a consecuencia el menor empleo de personal.</t>
  </si>
  <si>
    <t>( 41 - 375 - 48 ) Seguridad en Fronteras</t>
  </si>
  <si>
    <t>UE: Dirección General de Operaciones</t>
  </si>
  <si>
    <t>Dictámenes Periciales</t>
  </si>
  <si>
    <t>Informe Pericial</t>
  </si>
  <si>
    <t>La sobreejecución se debió al continuo requerimiento de informes periciales efectuado por los distintos Fueros de la Justicia.</t>
  </si>
  <si>
    <t>Control de Ingreso y Egreso de Persona</t>
  </si>
  <si>
    <t>Vehículo Controlado</t>
  </si>
  <si>
    <t>La sobreejecución obedece al mayor tránsito de vehículos particulares y turistas registrados sobre los Pasos Internacionales donde la Fuerza cumple funciones  por razones de índole comercial y turística.</t>
  </si>
  <si>
    <t>Persona Controlada</t>
  </si>
  <si>
    <t>La sobreejecución se debió al mayor flujo migratorio por los 25 Pasos Internacionales bajo responsabilidad de la Fuerza, particularmente por los Pasos Internacionales "Río Don Guillermo" y "Huemules".</t>
  </si>
  <si>
    <t>Hombre en Puesto/Día</t>
  </si>
  <si>
    <t>La subejecución se debió al cierre de 12 Pasos Internacionales con la República de Chile en la categoría "Temporarios".</t>
  </si>
  <si>
    <t>Control Transporte Internacional Terrestre</t>
  </si>
  <si>
    <t>Control Realizado</t>
  </si>
  <si>
    <t>La subejecución continuó con el menor tránsito de vehículos de carga por los Pasos Internacionales donde la Fuerza cumple funciones por razones de índole comercial.</t>
  </si>
  <si>
    <t>Patrullaje de Frontera</t>
  </si>
  <si>
    <t>La sobreejecución obedeció al empleo intensivo del personal y de los medios de transporte (terrestres, aéreos y fluviales) en tareas de control y seguridad en zonas de fronteras en el marco del Programa de Abordaje Territorial ordenado por el Ministerio de Seguridad de la Nación en coordinación con las Fuerzas Policiales y Federales.</t>
  </si>
  <si>
    <t>Control de Ruta</t>
  </si>
  <si>
    <t>Hombre (Turno)/Día</t>
  </si>
  <si>
    <t>La sobreejecución obedeció al empleo intensivo del personal en tareas específicas de controles de rutas en zonas urbanas y zonas de fronteras en el marco de los Programas: Abordaje Territorial (P.A.T.), de Intervención Federal en las Saturación de Áreas (I.F.S.A.) y de Colaboración Nacional para la Prevención Ciudadana ordenados por el Ministerio de Seguridad de la Nación en coordinación con las Fuerzas Policiales y Federales, con refuerzo de personal desafectado de los Operativos de Seguridad Ciudadana de C.A.B.A. y A.M.B.A.</t>
  </si>
  <si>
    <t>Puesto de Control/Día</t>
  </si>
  <si>
    <t>La sobreejecución obedeció al empleo intensivo del personal en tareas operativas de control en el marco de los Programas: Abordaje Territorial (P.A.T.), de Intervención Federal en las Saturación de Áreas (I.F.S.A.) y de Colaboración Nacional para la Prevención Ciudadana dispuestos por el Ministerio de Seguridad, con refuerzo del personal desafectado de los Operativos de Seguridad Ciudadana de C.AB.A. y A.M.B.A.</t>
  </si>
  <si>
    <t>( 41 - 375 - 49 ) Operaciones Complementarias de Seguridad Interior</t>
  </si>
  <si>
    <t>La sobreejecución se debió al continuo requerimiento de verificaciones del automotor por parte de los usuarios.</t>
  </si>
  <si>
    <t xml:space="preserve">La sobreejecución se debió al aumento de Operativos de Seguridad de Saturación       (Cinturón Sur, Centinela, Santa Fe, Fronteras) y aquéllos en el ámbito Urbano de las distintas Ciudades del Interior del País en el marco de la Seguridad Ciudadana. Asimismo se realizaron los Operativos: Colaboración Nacional para la Prevención Ciudadana (CNPC) en Pergamino;  Programa de Abordaje Territorial (PAT) en las Provincias de Chubut, La Pampa, Jujuy, Tucumán; Área de Coordinación y Cooperación (ACC) en General Pico,  La Pampa, Campana, Bahía Blanca, Zárate, Mar del Plata; Intervención Federal en la Saturación del Área (IFSA) en Zona Norte, Zona Sur, Zona Oeste; Operativo la Matanza;  Operativo Desalojo Autopista Bs. As. La Plata; Allanamiento La Plata; Operativo Campeonato Mundial de Moto Cross; </t>
  </si>
  <si>
    <t>Gran Premio Moto GP "Motul"; Operativo Comodoro Py; Operativo Caleta Olivia; Congreso Eucarístico Nacional; Operativo Independencia (Lesa Humanidad-Tucumán) y  Apoyo de Seguridad en eventos deportivos futbolísticos.</t>
  </si>
  <si>
    <t>La sobreejecución se debió al aumento de Operativos de Seguridad de Saturación       (Cinturón Sur, Centinela, Santa Fe, Fronteras) y aquéllos en el ámbito Urbano de las distintas Ciudades del Interior del País en el marco de la Seguridad Ciudadana. Asimismo se realizaron los Operativos: Colaboración Nacional para la Prevención Ciudadana (CNPC) en Pergamino;  Programa de Abordaje Territorial (PAT) en las Provincias de Chubut, La Pampa, Jujuy, Tucumán; Área de Coordinación y Cooperación (ACC) en General Pico,  La Pampa, Campana, Bahía Blanca, Zárate, Mar del Plata; Intervención Federal en la Saturación del Área (IFSA) en Zona Norte, Zona Sur, Zona Oeste; Operativo la Matanza;  Operativo Desalojo Autopista Bs. As. La Plata; Allanamiento La Plata; Operativo Campeonato Mundial de Moto Cross; Gran Premio Moto GP "Motul"; Operativo Comodoro Py; Operativo Caleta Olivia; Congreso Eucarístico Nacional; Operativo Independencia (Lesa Humanidad-Tucumán) y  Apoyo de Seguridad en eventos deportivos futbolísticos.</t>
  </si>
  <si>
    <t>Vehículo Controlado/Día</t>
  </si>
  <si>
    <t>Prevención del Orden Público</t>
  </si>
  <si>
    <t>La sobreejecución obedeció al continuo apoyo a eventos futbolísticos desarrollados   en C.A.B.A. y A.M.B.A. con mayor presencia de efectivos a fin de evitar disturbios.</t>
  </si>
  <si>
    <t>Custodia de Objetivos Nacionales</t>
  </si>
  <si>
    <t>La subejecución se debió a la falta de requerimiento de transporte de material crítico.</t>
  </si>
  <si>
    <t>Control de Seguridad Vial</t>
  </si>
  <si>
    <t>La sobreejecución obedeció a la implementación de los distintos operativos ordenados por el Ministerio de Seguridad:  Programa de Abordaje Territorial (PAT) y Área de Coordinación y Cooperación (ACC) y al mayor flujo de automóviles por el período estival y  los feriados nacionales registrados en los trimestres anteriores.</t>
  </si>
  <si>
    <t>( 41 - 380 ) Prefectura Naval Argentina</t>
  </si>
  <si>
    <t>( 41 - 380 - 31 ) Policía de Seguridad de la Navegación</t>
  </si>
  <si>
    <t>UE: Dirección de Operaciones</t>
  </si>
  <si>
    <t>Patrullaje Policial, Marítimo, Fluvial y Lacustre</t>
  </si>
  <si>
    <t>Hora de Vuelo</t>
  </si>
  <si>
    <t>La sobreejecución se produjo ante la necesidad de intensificar el patrullaje en la zona de fronteras, por tal motivo se  incorporaron 2 aviones bimotores (PIPER 104 Y PIPER 105) y los Helicóptero SUPER PUMA SA-330 y PA-14, incrementándose así las horas de vuelo.</t>
  </si>
  <si>
    <t>Hora/Embarcación</t>
  </si>
  <si>
    <t>El Operativo de Seguridad Ciudadana "Fronteras" requirió una mayor cantidad de horas de navegación de las patrullas fluviales.</t>
  </si>
  <si>
    <t>Extracción de Buques de las Aguas</t>
  </si>
  <si>
    <t>Buque Extraído</t>
  </si>
  <si>
    <t>La meta se proyectó en base al Convenio entre la Administración General de Puertos (AGP) y la Prefectura Naval Argentina que plasma el Plan de Salvamento que se lleva a cabo por cada Buque/Embarcación a reflotar/extraer.
Los buques extraídos de la Dársena "F" del Puerto de Bs. As.  fueron los siguientes: 
- Barcaza "Sin Nombre / Sin Matrícula".
- Barcaza "La Uruguaya" (Matrícula 142).
- Barcaza "650" (Matrícula 5663).
- Chata "Mineral" (Matrícula 521).
- Chata "Granadero" (Matrícula 409).
- Chata "La Santa Lucia" lado Este. 
- Remolcador "Victor" lado Este.
- Buque "San Francisco" S/D B/M.
- Buque  "Cerro Cora" (236).</t>
  </si>
  <si>
    <t>Detección de Ilícitos de Importación/Exportación</t>
  </si>
  <si>
    <t>Ilícito Comprobado</t>
  </si>
  <si>
    <t>La subejecución obedece a una reasignación de los recursos (humanos y materiales) que pretende garantizar la seguridad ciudadana mediante colaboración y asistencia a las Policías Provinciales.</t>
  </si>
  <si>
    <t>Detección de Infracciones a las Leyes de Pesca</t>
  </si>
  <si>
    <t>Cambio en la metodología de medición, 
las intervenciones realizada se registran como un procedimiento independientemente de los secuestros de  las artes de pesca (redes, espineles, trampas centolleras, etc.) que se decomisan.</t>
  </si>
  <si>
    <t>La justicia efectuó mas requerimientos que los previstos. Cabe destacar que esta meta no es controlable por la Fuerza.</t>
  </si>
  <si>
    <t>Patrullaje Marítimo en Zona Económica Exclusiva</t>
  </si>
  <si>
    <t>Días/Buque</t>
  </si>
  <si>
    <t>Incremento en la cantidad de patrullajes que debió realizarse por prevención y control en la época estival, y por el incremento de patrullajes en la zona económica exclusiva, afectando operativamente los Guardacostas en forma permanente, los medios afectados fueron los GC- 24. 26, 27 y 28, a los efectos de evitar la depredación de las especies por parte de buques pesqueros extranjeros</t>
  </si>
  <si>
    <t>Atención de Siniestro</t>
  </si>
  <si>
    <t>Incendio Sofocado</t>
  </si>
  <si>
    <t>La meta no es controlable por el Organismo por tratarse de hechos imprevisibles y/o fortuitos.</t>
  </si>
  <si>
    <t>Derrame de Hidrocarburo Atendido</t>
  </si>
  <si>
    <t>Caso de Rescate/Asistencia</t>
  </si>
  <si>
    <t>Intervenciones Policiales</t>
  </si>
  <si>
    <t>Las intervenciones policiales resultaron inferiores a las proyectadas (consideradas las actuaciones en el marco del Operativo Cinturón Sur: Unidades 24, 30 y 32, las intervenciones efectuadas por el Operativo Fronteras, y el Operativo Acceso C.A.B.A.), debido a que las actuaciones realizadas son aleatorias.</t>
  </si>
  <si>
    <t>( 41 - 380 - 32 ) Pasividades de la Prefectura Naval Argentina</t>
  </si>
  <si>
    <t>UE: Dirección del Personal</t>
  </si>
  <si>
    <t>Menores bajas por cesantias y/o exoneracion. Medicion no controlable.</t>
  </si>
  <si>
    <t>Menores bajas (fallecimiento, cesantia, exoneracion) del personal retirado o en actividad, lo cual produce menores altas de personal pensionado. Medicion no controlable.</t>
  </si>
  <si>
    <t>Menores retiros obligatorios y voluntarios que los previstos. Medicion no controlable.</t>
  </si>
  <si>
    <t>Atención de Indemnizaciones</t>
  </si>
  <si>
    <t>Las indemnizaciones son otorgadas al personal que no puede permanecer en actividad y que por falta de antiguedad no puede obtener un beneficio previsional. Medición no controlable.</t>
  </si>
  <si>
    <t>( 41 - 380 - 36 ) Atención Sanitaria de la Prefectura Naval Argentina</t>
  </si>
  <si>
    <t>UE: Departamento de Sanidad</t>
  </si>
  <si>
    <t>En 2016, el Departamento de Sanidad incorporo nuevos profesionales e incorporó la atención de nuevas especialidades. Asimismo se implementó el sistema integral de turnos que agilizó el tema de las consultas.
También se agregan las consultas efectuadas por los reclutas del Institutos de Formación (IFOR).
Por último, durante los meses de abril y mayo, se realizó la campaña nacional de vacunación (Personal del Dpto. Sanidad se encargo de recorrer las Prefecturas de Zonas aplicando dosis de vacunas antigripales), como asi tambien, en el tercer trimestre del corriente año se efectuaron los examenes para ascenso y permanencia.</t>
  </si>
  <si>
    <t>( 41 - 380 - 37 ) Formación y Capacitación Profesional de la Prefectura Naval Argentina</t>
  </si>
  <si>
    <t>UE: Dirección de Educación</t>
  </si>
  <si>
    <t>Formación  de Marineros</t>
  </si>
  <si>
    <t>( 41 - 380 - 39 ) Control y Servicio Técnico de Seguridad de la Navegación</t>
  </si>
  <si>
    <t>UE: Dirección de Policía de Seguridad de la Navegación</t>
  </si>
  <si>
    <t>Inspección de la Navegación</t>
  </si>
  <si>
    <t>Buque Inspeccionado</t>
  </si>
  <si>
    <t>La medición fue estimada en base a las inspecciones realizadas a buques de bandera extranjera, que efectúan navegación marítima internacional y que recalan voluntariamente en puertos Argentinos a los que se inspeccionan bajo las Normas Internacionales que rigen en materia de  seguridad y protección marítima y prevención de la contaminación.
Medición no controlable.</t>
  </si>
  <si>
    <t>Autorización para la Navegación</t>
  </si>
  <si>
    <t>Trámite</t>
  </si>
  <si>
    <t>La cantidad de trámites resultó menor a lo previsto por la reducción de solicitudes por parte de los interesados del servicio que presta la Institución.</t>
  </si>
  <si>
    <t>Habilitación para el Personal de la Navegación</t>
  </si>
  <si>
    <t>Habilitación Otorgada</t>
  </si>
  <si>
    <t>Menor cantidad de solicitudes por parte del personal de la navegación.</t>
  </si>
  <si>
    <t>( 41 - 380 - 40 ) Operaciones Complementarias de Seguridad Interior</t>
  </si>
  <si>
    <t>Se continúa con las modificaciones sobre la planificación operativa a los efectos de cumplir con los objetivos previstos.</t>
  </si>
  <si>
    <t>El incremento obedecío a que se comenzó a mensurar los indicadores correspondientes al Operativo Control Accesos CABA, por las nuevas planificaiones operativas.</t>
  </si>
  <si>
    <t>Menor caudal de transito que el esperado.
Los controles vehiculares son realizados por el Servicio de Seguridad Puerto Madero y las Unidades que conforman el Operativo Cinturón Sur y el Operativo Control Acceso CABA.</t>
  </si>
  <si>
    <t>( 41 - 380 - 41 ) Servicio de Informática y Comunicaciones para la Navegación</t>
  </si>
  <si>
    <t>UE: Dirección de Informática y Comunicaciones</t>
  </si>
  <si>
    <t>Contactos Radioeléctricos Costera/Buque</t>
  </si>
  <si>
    <t>Contacto Radioeléctrico</t>
  </si>
  <si>
    <t>Disminucion en los contactos radioelectricos de buques en navegacion.</t>
  </si>
  <si>
    <t>Monitoreo de Buque a través de los Sistemas AIS y LRIT</t>
  </si>
  <si>
    <t>Buque Contactado/Día</t>
  </si>
  <si>
    <t>El incremento del monitoreo de buques en base al sistema AIS-LRIT, se debio a una falla técnica por parte de la empresa proveedora mediante la cual se recibió más información que la requerida y por la instalación de una nueva base AIS,en Posadas, Ensenada e Itaibate , ampliando asi la cobertura de control de los Rio de la Plata y Parana.</t>
  </si>
  <si>
    <t>( 41 - 382 ) Policía de Seguridad Aeroportuaria</t>
  </si>
  <si>
    <t>( 41 - 382 - 23 ) Seguridad Aeroportuaria</t>
  </si>
  <si>
    <t>UE: Centro de Análisis, Comando y Control</t>
  </si>
  <si>
    <t>Los requerimientos efectuados por la Justicia resultaron inferiores a las previsiones efectuadas originalmente, siendo este un indicador no controlable por la Institución.</t>
  </si>
  <si>
    <t>Inspección Policial de Pasajeros</t>
  </si>
  <si>
    <t>Pasajero Inspeccionado</t>
  </si>
  <si>
    <t>La cantidad de inspecciones realizadas ha superado las previsiones iniciales por el mayor tránsito de pasajeros con motivo de las vacaciones del periodo estival e invernal.</t>
  </si>
  <si>
    <t>Control Policial Preventivo</t>
  </si>
  <si>
    <t>El desvío esta dado por el ingreso de nuevos Oficiales a la Institución.</t>
  </si>
  <si>
    <t>Inspección Policial de Correo y Courrier Internacional</t>
  </si>
  <si>
    <t>Tonelada Inspeccionada</t>
  </si>
  <si>
    <t>El desvió que se observa, resulta a consecuencia de un menor volumen de operaciones registradas en las exportaciones correspondientes a correo y courrier del trimestre. Asimismo, cabe señalar que los datos informados son relevados por la Terminal de Cargas Argentina (TCA). Finalmente  se informa que la PSA mantiene en forma permanente los recursos necesarios para efectuar los controles de seguridad sobre la carga.</t>
  </si>
  <si>
    <t>Allanamiento Policial</t>
  </si>
  <si>
    <t>Allanamiento Realizado</t>
  </si>
  <si>
    <t>No resulta oportuno evaluar el presente desvío ya que no se cuenta con la información correspondiente al tercer trimestre, la cual será incorporada en oportunidad de la elaboración de la cuenta de inversión.</t>
  </si>
  <si>
    <t>( 41 - 382 - 24 ) Formación y Capacitación en Seguridad Aeroportuaria</t>
  </si>
  <si>
    <t>UE: Instituto Superior de Seguridad Aeroportuaria</t>
  </si>
  <si>
    <t>Durante el curso se produjeron bajas voluntarias, bajas por inasistencia reiteradas, y por bajo rendimiento académico.</t>
  </si>
  <si>
    <t>Debido a la necesidad de capacitar al personal de la PSA en materias especificas se incrementaron la cantidad de asistentes a los cursos. Asimismo la cantidad de capacitaciones a terceros se vio incrementada por necesidad de las empresas operadoras del Sistema Nacional de Aeropuertos.</t>
  </si>
  <si>
    <t>Se produjo un incremento de capacitaciones ya que resultan necesarias para las distintas areas operativas de la PSA en todo el territorio Nacional, asi como una mayor demanda de capacitación por parte de terceros.</t>
  </si>
  <si>
    <t xml:space="preserve"> TOTAL PROGRAMAS BAJO SEGUIMIENTO DE MINISTERIO DE SEGURIDAD</t>
  </si>
  <si>
    <t>( 45 ) Ministerio de Defensa</t>
  </si>
  <si>
    <t>( 45 - 370 ) Ministerio de Defensa (Gastos Propios)</t>
  </si>
  <si>
    <t>( 45 - 370 - 22 ) Servicios de Hidrografía</t>
  </si>
  <si>
    <t>2.1</t>
  </si>
  <si>
    <t>UE: Subsecretaría de Investigación, Desarrollo  y Producción para la Defensa</t>
  </si>
  <si>
    <t>Sumarios Administrativos por Accidentes</t>
  </si>
  <si>
    <t>Peritaje Realizado</t>
  </si>
  <si>
    <t>Avisos a Navegantes</t>
  </si>
  <si>
    <t>Boletín</t>
  </si>
  <si>
    <t>Asesoramiento Náutico</t>
  </si>
  <si>
    <t>Servicio Alerta Crecida Río de la Plata</t>
  </si>
  <si>
    <t>Pronóstico</t>
  </si>
  <si>
    <t>Edición de Cartas y Publicaciones Náuticas</t>
  </si>
  <si>
    <t>Edición</t>
  </si>
  <si>
    <t>Campañas Hidrográficas de Apoyo General</t>
  </si>
  <si>
    <t>Día de Navegación</t>
  </si>
  <si>
    <t>Servicio Público de la Hora Oficial y Frecuencias Patrones</t>
  </si>
  <si>
    <t>Señal Emitida</t>
  </si>
  <si>
    <t>Apoyo Meteorológico Marino</t>
  </si>
  <si>
    <t>Servicio Público de Balizamiento Marítimo</t>
  </si>
  <si>
    <t>Señal en Servicio</t>
  </si>
  <si>
    <t>( 45 - 371 ) Estado Mayor Conjunto de las Fuerzas Armadas</t>
  </si>
  <si>
    <t>( 45 - 371 - 1 ) Actividades Centrales</t>
  </si>
  <si>
    <t>UE: Sin Definir</t>
  </si>
  <si>
    <t>Funcionamiento de Agregadurías Militares</t>
  </si>
  <si>
    <t>( 45 - 371 - 17 ) Fuerzas de Paz</t>
  </si>
  <si>
    <t>UE: Estado Mayor Conjunto de las Fuerzas Armadas</t>
  </si>
  <si>
    <t>Misiones de Paz</t>
  </si>
  <si>
    <t>Efectivo</t>
  </si>
  <si>
    <t>( 45 - 371 - 18 - 1 ) Producción de Medicamentos no Antibióticos</t>
  </si>
  <si>
    <t>UE: Dirección Laboratorio Farmacéutico Conjunto</t>
  </si>
  <si>
    <t>Producción de Biológicos de Uso Terapéutico</t>
  </si>
  <si>
    <t>Frasco</t>
  </si>
  <si>
    <t>Producción de Biológicos de Uso Preventivo</t>
  </si>
  <si>
    <t>Dosis</t>
  </si>
  <si>
    <t>Producción de Fármacos en Polvo</t>
  </si>
  <si>
    <t>Atrasos en la recepcion de insumos</t>
  </si>
  <si>
    <t>Producción de Fármacos en Soluciones</t>
  </si>
  <si>
    <t>Litro</t>
  </si>
  <si>
    <t>( 45 - 371 - 18 - 2 ) Producción de Medicamentos Antibióticos</t>
  </si>
  <si>
    <t>Producción de Fármacos en Comprimidos</t>
  </si>
  <si>
    <t>Comprimido</t>
  </si>
  <si>
    <t>( 45 - 371 - 19 ) Formación y Capacitación</t>
  </si>
  <si>
    <t>Capacitación en Escuela  de Guerra Conjunta</t>
  </si>
  <si>
    <t>Capacitación en Instituto de  Inteligencia de las Fuerzas Armadas</t>
  </si>
  <si>
    <t>Capacitación Militar Conjunta en el Estado Mayor Conjunto de las Fuerzas Armadas</t>
  </si>
  <si>
    <t>( 45 - 371 - 20 ) Sostén Logístico Antártico</t>
  </si>
  <si>
    <t>UE: Comando Operacional</t>
  </si>
  <si>
    <t>Asentamientos en Territorio Antártico</t>
  </si>
  <si>
    <t>Persona</t>
  </si>
  <si>
    <t>Campaña Antártica</t>
  </si>
  <si>
    <t>Apoyo Aéreo a la Campaña Antártica</t>
  </si>
  <si>
    <t>Mantenimiento de Bases y Refugios Permanentes y Transitorios</t>
  </si>
  <si>
    <t>Base y Refugio</t>
  </si>
  <si>
    <t>( 45 - 371 - 21 ) Planeamiento y Conducción de Operaciones y de Adiestramiento Militar Conjunto</t>
  </si>
  <si>
    <t>Planeamiento y Conducción de Operaciones Militares</t>
  </si>
  <si>
    <t>Operación</t>
  </si>
  <si>
    <t>Operaciones de Apoyo a la Comunidad</t>
  </si>
  <si>
    <t>Ejercicio</t>
  </si>
  <si>
    <t>No tiene Programacion para el trimestre.</t>
  </si>
  <si>
    <t>Planeamiento y Conducción del Adiestramiento Militar Conjunto</t>
  </si>
  <si>
    <t>( 45 - 372 ) Instituto de Investigaciones Científicas y Técnicas de las Fuerzas Armadas</t>
  </si>
  <si>
    <t>( 45 - 372 - 17 ) Desarrollo Tecnológico para la Defensa</t>
  </si>
  <si>
    <t>UE: Instituto de Investigaciones Científicas y Técnicas para la Defensa</t>
  </si>
  <si>
    <t>No se produjeron desvíos.</t>
  </si>
  <si>
    <t>( 45 - 374 ) Estado Mayor General del Ejercito</t>
  </si>
  <si>
    <t>( 45 - 374 - 16 ) Alistamiento Operacional</t>
  </si>
  <si>
    <t>UE: Comando de Adiestramiento y Alistamiento</t>
  </si>
  <si>
    <t>Capacidad Operacional Fuerza Operaciones Especiales</t>
  </si>
  <si>
    <t>Ejercicio Táctico en el Terreno</t>
  </si>
  <si>
    <t>Adiestramiento Operacional en Campaña</t>
  </si>
  <si>
    <t>Día</t>
  </si>
  <si>
    <t>El desvío se produjo por la reprogramación de días de adiestramiento.</t>
  </si>
  <si>
    <t>Adiestramiento Operacional en Guarnición</t>
  </si>
  <si>
    <t>Proyecto Tecnológico Militar de Modernización</t>
  </si>
  <si>
    <t>El desvío se debió a la modificación de la asignación presupuestaria definitiva, que rectifica la cantidad de proyectos previstos.</t>
  </si>
  <si>
    <t>Proyecto Tecnológico Militar de Investigación</t>
  </si>
  <si>
    <t>Capacidad Operacional Contribución Conjunta</t>
  </si>
  <si>
    <t>Los Ejercicios tácticos restantes serán ejecutados en el 4to trimestre.</t>
  </si>
  <si>
    <t>Capacidad Operacional Contribución Combinada</t>
  </si>
  <si>
    <t>( 45 - 374 - 17 ) Formación y Capacitación</t>
  </si>
  <si>
    <t>UE: Dirección General de Educación</t>
  </si>
  <si>
    <t>Capacitación de Suboficiales</t>
  </si>
  <si>
    <t>Suboficial Capacitado</t>
  </si>
  <si>
    <t>El desvío se produjo debido a la disminución de vacantes por separación de cursantes, como así también hubo personal que debió
interrumpir cursos.</t>
  </si>
  <si>
    <t>Formación de Subtenientes de Reserva</t>
  </si>
  <si>
    <t>Capacitación de Civiles</t>
  </si>
  <si>
    <t>El desvío se produjo por la falta de postulantes para la capacitación.</t>
  </si>
  <si>
    <t>Formación de Suboficiales, Perfeccionamiento p/Soldados Voluntarios</t>
  </si>
  <si>
    <t>El desvío se produjo por la baja de aspirantes al no cumplir con las exigencias mínimas del perfeccionamiento.</t>
  </si>
  <si>
    <t>Formación Oficiales, Especialidad y Servicio</t>
  </si>
  <si>
    <t>Intercambios Profesionales con Otros Países</t>
  </si>
  <si>
    <t>Intercambio</t>
  </si>
  <si>
    <t>Los Intercambios restantes se realizarán en el siguiente trimestre.</t>
  </si>
  <si>
    <t>Capacitación de Oficiales en el Exterior</t>
  </si>
  <si>
    <t>Se reprogramaron cursos para el 4to trimestre debido al cambio de fechas del país anfitrión.</t>
  </si>
  <si>
    <t>Capacitación de Suboficiales en el Exterior</t>
  </si>
  <si>
    <t>El desvío se produjo por la ejecución de capacitaciones correspondientes al 4to trimestre.</t>
  </si>
  <si>
    <t>( 45 - 374 - 18 ) Asistencia Sanitaria</t>
  </si>
  <si>
    <t>UE: Dirección General de Salud</t>
  </si>
  <si>
    <t>El desvío se produjo por una mayor demanda de atenciones, logrado por optimización de recursos.</t>
  </si>
  <si>
    <t>El desvío se produjo por una menor cantidad de exámenes producto de la autogestión.</t>
  </si>
  <si>
    <t>Exámenes Médicos del Personal Militar</t>
  </si>
  <si>
    <t>Reconocimiento Médico</t>
  </si>
  <si>
    <t>Exámenes Médicos a Aspirantes</t>
  </si>
  <si>
    <t>El desvío se produjo por una mayor cantidad de aspirantes, lo que se logró mediante la optimización de recursos.</t>
  </si>
  <si>
    <t>Exámenes Médicos a Postulantes al Servicio Militar Voluntario</t>
  </si>
  <si>
    <t>Los reconocimientos médicos restantes serán ejecutados en el 4to trimestre.</t>
  </si>
  <si>
    <t>Formación Continua</t>
  </si>
  <si>
    <t>( 45 - 374 - 19 ) Remonta y Veterinaria</t>
  </si>
  <si>
    <t>UE: Dirección de Remonta y Veterinaria</t>
  </si>
  <si>
    <t>Producción Agrícola</t>
  </si>
  <si>
    <t>Hectárea Tratada</t>
  </si>
  <si>
    <t>Abastecimiento de la Producción Ganadera</t>
  </si>
  <si>
    <t>Animal</t>
  </si>
  <si>
    <t>Incremento de la Producción Ganadera</t>
  </si>
  <si>
    <t>El desvío se debió a que la previsión es un número dinámico que varía de acuerdo a las condiciones del servicio del año anterior, que se plasma en los nacimientos diarios a partir del 2do trimestre del presente año, considerados como cabeza de pariciones y que se continúan en el tercer trimestre.</t>
  </si>
  <si>
    <t>Mantenimiento de la Producción Ganadera</t>
  </si>
  <si>
    <t>El desvío se debió a que es una actividad dinámica que varía diariamente de acuerdo a los movimientos, ventas y cambios de categorías de bovinos y équidos.</t>
  </si>
  <si>
    <t>( 45 - 374 - 20 ) Sastrería Militar</t>
  </si>
  <si>
    <t>UE: Sastrería Militar</t>
  </si>
  <si>
    <t>Producción y Provisión de Uniformes y Equipos</t>
  </si>
  <si>
    <t>Uniforme y Equipo</t>
  </si>
  <si>
    <t>( 45 - 374 - 24 ) Sostenimiento Operacional</t>
  </si>
  <si>
    <t>Control del Espacio en las Áreas de Interés en las Zonas de Frontera</t>
  </si>
  <si>
    <t>Día de Operación</t>
  </si>
  <si>
    <t>( 45 - 379 ) Estado Mayor General de la Armada</t>
  </si>
  <si>
    <t>( 45 - 379 - 16 ) Alistamiento Operacional</t>
  </si>
  <si>
    <t>UE: Estado Mayor General de la Armada</t>
  </si>
  <si>
    <t>Conducción Casos Búsqueda y Rescate</t>
  </si>
  <si>
    <t>Meta no controlable.</t>
  </si>
  <si>
    <t>Presencia de Buques en Puerto Extranjero</t>
  </si>
  <si>
    <t>Día en Puerto</t>
  </si>
  <si>
    <t>Sin observaciones.</t>
  </si>
  <si>
    <t>Adiestramiento Naval Técnico y Táctico</t>
  </si>
  <si>
    <t>Aeroadiestramiento Técnico y Táctico</t>
  </si>
  <si>
    <t>Horas en más corresponde a mayor actividad operativa, Apoyo Antartico y busqueda de casos SAR.</t>
  </si>
  <si>
    <t>Adiestramiento de Infantería de Marina en Técnicas y Tácticas</t>
  </si>
  <si>
    <t>Día de Campaña</t>
  </si>
  <si>
    <t>( 45 - 379 - 17 ) Sanidad Naval</t>
  </si>
  <si>
    <t>UE: Dirección General de Salud de la Armada</t>
  </si>
  <si>
    <t>Meta no controlable, variabilidad epidemiologica.</t>
  </si>
  <si>
    <t>Inmunizaciones y Tratamientos Preventivos</t>
  </si>
  <si>
    <t>Dosis Aplicada</t>
  </si>
  <si>
    <t>Sin observaciónes.</t>
  </si>
  <si>
    <t>Exámenes Médicos del Personal Civil</t>
  </si>
  <si>
    <t>( 45 - 379 - 18 ) Formación y Capacitación</t>
  </si>
  <si>
    <t>UE: Dirección General de Educación de la Armada</t>
  </si>
  <si>
    <t>Formación Liceos Navales</t>
  </si>
  <si>
    <t>Diferencia en +4 debido a que alumnos aprobaron materias pendientes y egresaron.</t>
  </si>
  <si>
    <t>Diferencia en +14 debido a que aspirantes aprobaron materias pendientes y egresaron.</t>
  </si>
  <si>
    <t>Diferencia en menos debido a menor requerimiento de suboficiales a capacitar.</t>
  </si>
  <si>
    <t>Capacitación Docente</t>
  </si>
  <si>
    <t>Formación Escuela Nacional de Náutica</t>
  </si>
  <si>
    <t>Diferencia en menos por adeudar la práctica profesional embarcada.</t>
  </si>
  <si>
    <t>Formación Escuela Nacional de Pesca</t>
  </si>
  <si>
    <t>Sin novedad.</t>
  </si>
  <si>
    <t>Formación Escuela Nacional Fluvial</t>
  </si>
  <si>
    <t>Diferencia en más debido a que alumnos cumplieron con la práctica profesional embarcada.</t>
  </si>
  <si>
    <t>Formación de Oficiales Profesionales y de Ingreso por Tiempo Determinado</t>
  </si>
  <si>
    <t>Diferencia en menos debido a menor ingreso de profesionales al curso CUINA.</t>
  </si>
  <si>
    <t>Formación de Suboficiales de Ingreso por Tiempo Determinado</t>
  </si>
  <si>
    <t>Diferencia en menos debido a menor cantidad de vacantes asignadas.</t>
  </si>
  <si>
    <t>Apoyo para la Culminación del Nivel Medio Educativo</t>
  </si>
  <si>
    <t>Diferencia en más debido a que los alumnos rindieron materias adeudadas.</t>
  </si>
  <si>
    <t>Instrucción y Adiestramiento del Personal  Militar</t>
  </si>
  <si>
    <t>Personal Instruido</t>
  </si>
  <si>
    <t>Diferencia en menos debido a menores demandas y requerimientos.</t>
  </si>
  <si>
    <t>Capacitación del  Personal de la  Marina Mercante</t>
  </si>
  <si>
    <t>Personal Mercante Capacitado</t>
  </si>
  <si>
    <t>Diferencia en menos debido a menores demandas de capacitacion del personal de la marina mercante.</t>
  </si>
  <si>
    <t>Posgrados de Particulares</t>
  </si>
  <si>
    <t>Formación de Particulares Provenientes del Ámbito Civil</t>
  </si>
  <si>
    <t>Diferencia en +1 debido a que un alumno completo la licenciatura en cartografia.</t>
  </si>
  <si>
    <t>Capacitación de Particulares Provenientes del Ámbito Civil</t>
  </si>
  <si>
    <t>Capacitación Militar Conjunta</t>
  </si>
  <si>
    <t>Personal Militar Capacitado</t>
  </si>
  <si>
    <t>( 45 - 379 - 20 ) Transportes Navales</t>
  </si>
  <si>
    <t>UE: Comando de Adiestramiento y Alistamiento de la Armada</t>
  </si>
  <si>
    <t>Transporte de Carga Sólida</t>
  </si>
  <si>
    <t>Tonelada</t>
  </si>
  <si>
    <t>( 45 - 379 - 24 ) Sostenimiento Operacional</t>
  </si>
  <si>
    <t>Control de los Espacios Marítimos e  Hidrovía</t>
  </si>
  <si>
    <t>Días en más debido al incremento en la cantidad de patrulla en los espacios marítimos.</t>
  </si>
  <si>
    <t>Control Aéreo de los Espacios Marítimos y Fluviales</t>
  </si>
  <si>
    <t>( 45 - 381 ) Estado Mayor General de la Fuerza Aérea</t>
  </si>
  <si>
    <t>( 45 - 381 - 16 ) Alistamiento Operacional</t>
  </si>
  <si>
    <t>UE: Estado Mayor General de la Fuerza Aérea</t>
  </si>
  <si>
    <t>Plan de Actividad Aérea</t>
  </si>
  <si>
    <t>( 45 - 381 - 17 ) Transporte Aéreo de Fomento</t>
  </si>
  <si>
    <t>4.3</t>
  </si>
  <si>
    <t>UE: Dirección General de Líneas Aéreas del Estado</t>
  </si>
  <si>
    <t>Transporte de Pasajeros en Rutas Aéreas de Fomento</t>
  </si>
  <si>
    <t>Pasajero</t>
  </si>
  <si>
    <t>Transporte de Carga</t>
  </si>
  <si>
    <t>Tonelada Transportada</t>
  </si>
  <si>
    <t>( 45 - 381 - 18 ) Control de Tránsito Aéreo</t>
  </si>
  <si>
    <t>UE: Dirección General de Control de Tránsito Aéreo</t>
  </si>
  <si>
    <t>Servicio de Protección al Vuelo y Ayuda a la Aeronavegación</t>
  </si>
  <si>
    <t>Movimiento de Aeronave</t>
  </si>
  <si>
    <t>Vuelo de Verificación</t>
  </si>
  <si>
    <t>Vuelo</t>
  </si>
  <si>
    <t>Servicio de Apoyo al Aterrizaje</t>
  </si>
  <si>
    <t>( 45 - 381 - 19 ) Asistencia Sanitaria de la Fuerza Aérea</t>
  </si>
  <si>
    <t>Atención de Pacientes Quirúrgicos</t>
  </si>
  <si>
    <t>Intervención Quirúrgica</t>
  </si>
  <si>
    <t>Atención con Estudios Médicos</t>
  </si>
  <si>
    <t>Práctica Realizada</t>
  </si>
  <si>
    <t>( 45 - 381 - 20 ) Capacitación y Formación de la Fuerza Aérea</t>
  </si>
  <si>
    <t>( 45 - 381 - 24 ) Sostenimiento Operacional</t>
  </si>
  <si>
    <t>UE: Comando de  Adiestramiento y Alistamiento</t>
  </si>
  <si>
    <t>( 45 - 450 ) Instituto Geográfico Nacional</t>
  </si>
  <si>
    <t>( 45 - 450 - 16 ) Elaboración y Actualización de Cartografía Básica Nacional</t>
  </si>
  <si>
    <t>UE: Instituto Geográfico Nacional</t>
  </si>
  <si>
    <t>Elaboración de Cartografía</t>
  </si>
  <si>
    <t>Hoja</t>
  </si>
  <si>
    <t>Actualización de Cartografía</t>
  </si>
  <si>
    <t>Formación y Capacitación de RRHH</t>
  </si>
  <si>
    <t>No fue posible dictar el curso de Geodesia Satelitaria GPS por otros compromisos de los docentes. Los dos cursos de Sistemas de Información Geográfica Nivel II programados fueron concentrados en uno solo por cantidad de alumnos.</t>
  </si>
  <si>
    <t>Se trata de una actividad a demanda. No se conocen con precisión el número de alumnos de organismos públicos que asistirán a los cursos programados, el valor de la meta se obtiene en función de los valores promedios obtenidos en los años anteriores.</t>
  </si>
  <si>
    <t>Participante Capacitado</t>
  </si>
  <si>
    <t xml:space="preserve">Se trata de una actividad a demanda. No se conocen con precisión el número de alumnos que asistirán a los cursos programados, el valor de la meta se obtiene en función de los valores promedios obtenidos en los </t>
  </si>
  <si>
    <t>años anteriores.</t>
  </si>
  <si>
    <t>Actualización y Mantenimiento SIG-IGM</t>
  </si>
  <si>
    <t>Inconvenientes no previsibles en la plataforma de trabajo (servidor DNS).</t>
  </si>
  <si>
    <t>Certificación de Obras para Importación y Exportación</t>
  </si>
  <si>
    <t>Certificado Emitido</t>
  </si>
  <si>
    <t>La certificación de obras para importación y exportación, depende de la demanda externa que no es controlada por el organismo.</t>
  </si>
  <si>
    <t>Autorización de Impresión de Publicaciones</t>
  </si>
  <si>
    <t>Documento Registrado</t>
  </si>
  <si>
    <t>La autorización de impresión de publicaciones, depende de la demanda externa que no es controlada por el organismo.</t>
  </si>
  <si>
    <t>Construcción de Puntos Fjos</t>
  </si>
  <si>
    <t>Punto Fijo Construido</t>
  </si>
  <si>
    <t>Medición de Puntos Fijos</t>
  </si>
  <si>
    <t>Punto Medido</t>
  </si>
  <si>
    <t>Elaboración de Ortofotos y Mosaicos</t>
  </si>
  <si>
    <t>Publicaciones Técnicas</t>
  </si>
  <si>
    <t>Publicaciones</t>
  </si>
  <si>
    <t>Nivelación de Puntos Fijos</t>
  </si>
  <si>
    <t>Punto Nivelado</t>
  </si>
  <si>
    <t>Descarga de Archivos de Estaciones Permanentes de Red RAMSAC</t>
  </si>
  <si>
    <t>Archivo Descargado</t>
  </si>
  <si>
    <t>La descarga de archivos depende de la demanda externa que no es controlada por el organismo.</t>
  </si>
  <si>
    <t>( 45 - 451 ) Dirección General de Fabricaciones Militares</t>
  </si>
  <si>
    <t>( 45 - 451 - 16 ) Producción y Comercialización de Bienes y Servicios</t>
  </si>
  <si>
    <t>4.6</t>
  </si>
  <si>
    <t>UE: Dirección General de Fabricaciones Militares</t>
  </si>
  <si>
    <t>Producción Química</t>
  </si>
  <si>
    <t>Producción Metal Mecánica aplicada a la Actividad Minera</t>
  </si>
  <si>
    <t>Unidad</t>
  </si>
  <si>
    <t>Producción Metal Mecánica aplicada al Transporte Ferroviario</t>
  </si>
  <si>
    <t>Producción de Chalecos Multiamenazas</t>
  </si>
  <si>
    <t>Producción Metal Mecánica Aplicada a la Generación de Energía Eléctrica</t>
  </si>
  <si>
    <t>Producción de Polvora</t>
  </si>
  <si>
    <t>Producción de Explosivos</t>
  </si>
  <si>
    <t>Producción de Munición de Altos Calibres</t>
  </si>
  <si>
    <t>Producción de Munición de Bajos Calibres</t>
  </si>
  <si>
    <t>Servicios de Asesoramiento en Trabajos de Voladuras</t>
  </si>
  <si>
    <t>Servicio Brindado</t>
  </si>
  <si>
    <t>Debido a requerimientos de clientes y de mercado se adaptaron las metas productivas disminuyendo el nivel de producción para los trimestres anteriores.</t>
  </si>
  <si>
    <t>( 45 - 452 ) Servicio Meteorológico Nacional</t>
  </si>
  <si>
    <t>( 45 - 452 - 16 ) Servicios de Meteorología Nacional</t>
  </si>
  <si>
    <t>UE: Servicio Meteorológico Nacional</t>
  </si>
  <si>
    <t>Servicio de Meteorología de Aplicación Aeronáutica</t>
  </si>
  <si>
    <t>Desvío no significativo que obedece a aumento de consultas verbales y pronosticos no regulares</t>
  </si>
  <si>
    <t>Servicio de Meteorología para Público en General</t>
  </si>
  <si>
    <t>Servicio Especial de Meteorología</t>
  </si>
  <si>
    <t>Observaciones Meteorológicas de Altura</t>
  </si>
  <si>
    <t>Radiosondeo</t>
  </si>
  <si>
    <t>Observaciones Meteorológicas de Superficie Convencionales</t>
  </si>
  <si>
    <t>Observación</t>
  </si>
  <si>
    <t>Observaciones Meteorológicas de Superficie Automáticas</t>
  </si>
  <si>
    <t>( 45 - 470 ) Instituto de Ayuda Financiera para Pago de Retiros y Pensiones Militares</t>
  </si>
  <si>
    <t>( 45 - 470 - 16 ) Prestaciones de Previsión Social</t>
  </si>
  <si>
    <t>UE: Instituto de Ayuda Financiera para Pago de Retiros y Pensiones Militares</t>
  </si>
  <si>
    <t>Otros</t>
  </si>
  <si>
    <t xml:space="preserve"> TOTAL PROGRAMAS BAJO SEGUIMIENTO DE MINISTERIO DE DEFENSA</t>
  </si>
  <si>
    <t>( 50 ) Ministerio de Hacienda y Finanzas Públicas</t>
  </si>
  <si>
    <t>( 50 - 321 ) Instituto Nacional de Estadística y Censos</t>
  </si>
  <si>
    <t>( 50 - 321 - 19 ) Servicio Estadístico</t>
  </si>
  <si>
    <t>UE: Instituto Nacional de Estadística y Censos</t>
  </si>
  <si>
    <t>Producción y Difusión de Estadísticas</t>
  </si>
  <si>
    <t>( 50 - 357 ) Ministerio de Hacienda y Finanzas Públicas</t>
  </si>
  <si>
    <t>( 50 - 357 - 18 ) Formulación y Ejecución de Políticas Económicas</t>
  </si>
  <si>
    <t>UE: Secretaría de Política Económica y Planificación del Desarrollo</t>
  </si>
  <si>
    <t>Producción y Difusión de Información</t>
  </si>
  <si>
    <t>Publicación Internet</t>
  </si>
  <si>
    <t>Realización de Estudios de las Economías Regionales</t>
  </si>
  <si>
    <t>Informe Económico Trimestral</t>
  </si>
  <si>
    <t>Proyecciones Macroeconómicas de Corto, Mediano y Largo Plazo</t>
  </si>
  <si>
    <t>Información sobre Gasto Público Consolidado</t>
  </si>
  <si>
    <t>Realización de Estudios Sectoriales</t>
  </si>
  <si>
    <t>Estadísticas Armonizadas en el Ambito del Mercosur</t>
  </si>
  <si>
    <t>Investigación sobre Política Fiscal</t>
  </si>
  <si>
    <t>Investigación sobre Políticas de Ingreso</t>
  </si>
  <si>
    <t>( 50 - 602 ) Comisión Nacional de Valores</t>
  </si>
  <si>
    <t>( 50 - 602 - 16 ) Control y Fiscalización de la Oferta Pública</t>
  </si>
  <si>
    <t>4.8</t>
  </si>
  <si>
    <t>UE: Comisión Nacional de Valores</t>
  </si>
  <si>
    <t>Fiscalización Continua a Sociedades  Gerentes de  Fondos Comunes de Inversión</t>
  </si>
  <si>
    <t>Sociedad Gerente Fiscalizada</t>
  </si>
  <si>
    <t>Fiscalización Continua de Fideicomisos Financieros</t>
  </si>
  <si>
    <t>Fideicomiso Fiscalizado</t>
  </si>
  <si>
    <t>Autorización de Emisión de Valores Negociables</t>
  </si>
  <si>
    <t>Análisis para Oferta Pública de Sociedades</t>
  </si>
  <si>
    <t>Análisis para Oferta Pública de Fideicomisos Financieros</t>
  </si>
  <si>
    <t>La cantidad de FFs autorizados obedecerá a la situación particular del mercado.</t>
  </si>
  <si>
    <t>Fondo Común de Inversión</t>
  </si>
  <si>
    <t>Se consideran los autorizados en cada período y las variaciones obedecen a cuestiones de Mercado</t>
  </si>
  <si>
    <t>Control Disciplinario sobre Controlados</t>
  </si>
  <si>
    <t>Investigación Concluida</t>
  </si>
  <si>
    <t>Fiscalización Continua a Sociedades Depositarias de Fondos Comunes de Inversión</t>
  </si>
  <si>
    <t>Sociedad Depositaria Fiscalizada</t>
  </si>
  <si>
    <t>Fiscalización Continua de Fondos Comunes de Inversión</t>
  </si>
  <si>
    <t>Fondo Común de Inversión Fiscalizado</t>
  </si>
  <si>
    <t>El desvío corresponde a cuestiones de Mercado</t>
  </si>
  <si>
    <t>Fiscalización Continua a Intermediarios del Mercado de Capitales</t>
  </si>
  <si>
    <t>Intermediario Fiscalizado</t>
  </si>
  <si>
    <t>Fiscalización Continua a Sociedades Emisoras de Oferta Pública</t>
  </si>
  <si>
    <t>Sociedad Fiscalizada</t>
  </si>
  <si>
    <t>Fiscalización Continua a Calificadoras de Riesgo</t>
  </si>
  <si>
    <t>Calificadora de Riesgo Fiscalizada</t>
  </si>
  <si>
    <t>Inspecciones a Entidades del Mercado de Capitales</t>
  </si>
  <si>
    <t>Auditoría Realizada</t>
  </si>
  <si>
    <t>( 50 - 603 ) Superintendencia de Seguros de la Nación</t>
  </si>
  <si>
    <t>( 50 - 603 - 16 ) Control y Fiscalización de la Actividad Aseguradora y Reaseguradora</t>
  </si>
  <si>
    <t>UE: Superintendencia de Seguros de la Nación</t>
  </si>
  <si>
    <t>Circular</t>
  </si>
  <si>
    <t>Supervisión e Inspección a Empresas Aseguradoras</t>
  </si>
  <si>
    <t>Las verificaciones y denuncias tienen su origen en solicitudes específicas de verificación efectuadas por otras dependencias del organismo.
Cabe destacar que según la modificación del manual de procedimientos se planteó un nuevo objetivo de auditar al menos una vez en el término de 3 años a todas las aseguradoras, dando un promedio trimestral de 15 entidades a verificar en lo que respecta a inspecciones patrimoniales de rutina. Las verificaciones y denuncias tienen su origen en solicitudes específicas de verificación efectuadas por otras Dependencias del Organismo.
Asimismo, se informa que en razón de la asunción de las nuevas autoridades en el mes de diciembre, la cantidad de tareas realizadas y la fecha de inicio de las mismas, difirieron de las presupuestadas oportunamente.</t>
  </si>
  <si>
    <t>Control a Intermediarios de Seguros</t>
  </si>
  <si>
    <t>Liquidación Forzosa de Aseguradoras</t>
  </si>
  <si>
    <t>Proceso Concluido</t>
  </si>
  <si>
    <t>( 50 - 620 ) Tribunal Fiscal de la Nación</t>
  </si>
  <si>
    <t>( 50 - 620 - 16 ) Resolución de Cuestiones Dudosas y Litigiosas</t>
  </si>
  <si>
    <t>UE: Tribunal Fiscal de la Nación</t>
  </si>
  <si>
    <t>Resolución de Controversias</t>
  </si>
  <si>
    <t xml:space="preserve">La cifra informada es provisoria dado que el sistema de registro del organismo establece un procedimiento especial que ocasiona un rezago en la obtención de la </t>
  </si>
  <si>
    <t xml:space="preserve"> TOTAL PROGRAMAS BAJO SEGUIMIENTO DE MINISTERIO DE HACIENDA Y FINANZAS PÚBLICAS</t>
  </si>
  <si>
    <t>( 51 ) Ministerio de Producción</t>
  </si>
  <si>
    <t>( 51 - 323 ) Comisión Nacional de Comercio Exterior</t>
  </si>
  <si>
    <t>( 51 - 323 - 33 ) Análisis y Regul.de la Competencia Comercial Internacional</t>
  </si>
  <si>
    <t>4.7</t>
  </si>
  <si>
    <t>UE: Comisión Nacional de Comercio Exterior</t>
  </si>
  <si>
    <t>Determinación sobre Defensa Comercial</t>
  </si>
  <si>
    <t>Acta de Determinación</t>
  </si>
  <si>
    <t>Asesoramiento a Productores Nacionales</t>
  </si>
  <si>
    <t>Apoyo a Exportadores</t>
  </si>
  <si>
    <t>Colaboración en Rondas y Negociaciones</t>
  </si>
  <si>
    <t>Participación en Rondas y Negociaciones</t>
  </si>
  <si>
    <t>Verificación de Información de Exportadores</t>
  </si>
  <si>
    <t>Relevamiento de Barreras Comerciales a las Exportaciones</t>
  </si>
  <si>
    <t>Informe Realizado</t>
  </si>
  <si>
    <t>( 51 - 362 ) Ministerio de Producción</t>
  </si>
  <si>
    <t>( 51 - 362 - 27 ) Definición de Políticas de Comercio Exterior</t>
  </si>
  <si>
    <t>UE: Secretaría de Comercio</t>
  </si>
  <si>
    <t>Certificación Producto Origen Nacional en Sistema Generalizado de Preferencias</t>
  </si>
  <si>
    <t>Control Cumplimiento Régimen Plantas Llave en Mano</t>
  </si>
  <si>
    <t>Empresa Controlada</t>
  </si>
  <si>
    <t>No han sido resueltos los requerimientos por parte de las empresas para iniciar circuito administrativo de resolución del régimen. El circuito de evaluación se inicia en la Dirección de Exportaciones, la cual, de encontrar cumplimentados los requisitos establecidos por la normativa, remite las mismas con un informe y un Proyecto de Resolución a la Dirección de Legales de Comercio para que la misma dictamine en el marco de sus incumbencias.
Cumplido ello, de ser ambas intervenciones favorables, las actuaciones son elevadas a consideración de las autoridades: Dirección Nacional de Facilitación del Comercio Exterior y Subsecretaría de Comercio Exterior para concluir en la Secretaría de Comercio quien emite la respectiva Resolución.
No obstante ello, se evidencia que la empresa 
no ha presentado la totalidad de la información  a los fines de la prosecución del trámite.</t>
  </si>
  <si>
    <t>Resolución Casos de Dumping</t>
  </si>
  <si>
    <t>Administración del Arancel Externo Común</t>
  </si>
  <si>
    <t>Realización de Actividades de Promoción de Exportaciones</t>
  </si>
  <si>
    <t>Misión Oficial</t>
  </si>
  <si>
    <t>Asistencia Técnico-Financiera para Inserción en el Mercado Internacional</t>
  </si>
  <si>
    <t>Empresa Asistida</t>
  </si>
  <si>
    <t>Otorgamiento de Excepciones para Ferias Internacionales</t>
  </si>
  <si>
    <t>Excepción Otorgada</t>
  </si>
  <si>
    <t>Certificados de Tipificación de Importación Temporal</t>
  </si>
  <si>
    <t>Incorporación de Posiciones Arancelarias en el Sistema de Ventanilla Única de Comercio Exterior</t>
  </si>
  <si>
    <t>Posición</t>
  </si>
  <si>
    <t>( 51 - 362 - 28 ) Definición de Políticas de Comercio Interior</t>
  </si>
  <si>
    <t>Instrucción de Sumarios a Empresas</t>
  </si>
  <si>
    <t>Sumario</t>
  </si>
  <si>
    <t>Arbitraje entre Consumidores y Empresas</t>
  </si>
  <si>
    <t>Adhesión al Plan de Homogeneización de la Legislación Provincial</t>
  </si>
  <si>
    <t>Jurisdicción</t>
  </si>
  <si>
    <t>Campañas de difusión de defensa del consumidor</t>
  </si>
  <si>
    <t>Asistencia en procesos de aseguramiento de la calidad de PyMEs</t>
  </si>
  <si>
    <t>Empresa Certificada</t>
  </si>
  <si>
    <t>Herramienta de información al consumidor</t>
  </si>
  <si>
    <t>Visita en Sitio Web</t>
  </si>
  <si>
    <t>Estudios sobre consumo y comercio</t>
  </si>
  <si>
    <t>Deteccion de prácticas fraudulentas respecto de normas que ordenan el comercio interior</t>
  </si>
  <si>
    <t>Compensaciones a Productores</t>
  </si>
  <si>
    <t>Productor Asistido</t>
  </si>
  <si>
    <t>Conciliación Previa en Relaciones de Consumo</t>
  </si>
  <si>
    <t>( 51 - 362 - 31 ) Defensa de la Libre Competencia</t>
  </si>
  <si>
    <t>UE: Comisión Nacional de Defensa de la Competencia</t>
  </si>
  <si>
    <t>Audiencias Públicas</t>
  </si>
  <si>
    <t>Audiencia Realizada</t>
  </si>
  <si>
    <t>Estudios de Mercado</t>
  </si>
  <si>
    <t>Auditorias a Empresas</t>
  </si>
  <si>
    <t>Análisis de Fusiones y/o Adquisiciones</t>
  </si>
  <si>
    <t>Caso Dictaminado</t>
  </si>
  <si>
    <t>Resolución de Casos de Conductas Anticompetitivas</t>
  </si>
  <si>
    <t>( 51 - 362 - 40 ) Integración Productiva para el Desarrollo Regional</t>
  </si>
  <si>
    <t>UE: Secretaría de Integración Productiva</t>
  </si>
  <si>
    <t>Asistencia a Proyectos de Provincias y Municipios en Política Productiva</t>
  </si>
  <si>
    <t>Provincia Asistida</t>
  </si>
  <si>
    <t>Fortalecimiento Territorial de Proyectos Productivos</t>
  </si>
  <si>
    <t>Proyecto Fortalecido</t>
  </si>
  <si>
    <t>Realización de Talleres a Municipios en Política Productiva</t>
  </si>
  <si>
    <t>( 51 - 362 - 41 ) Fortalecimiento Institucional Productivo</t>
  </si>
  <si>
    <t>Realización de Talleres de Formación a Dirigentes Institucionales</t>
  </si>
  <si>
    <t>Realización de Talleres de Fortalecimiento de Actores</t>
  </si>
  <si>
    <t>Asistencia a Eventos Institucionales</t>
  </si>
  <si>
    <t>( 51 - 362 - 42 ) Fomento al Desarrollo Industrial</t>
  </si>
  <si>
    <t>UE: Secretaría de Industria y Servicios</t>
  </si>
  <si>
    <t>Habilitación Nacionales en Régimen Automotriz</t>
  </si>
  <si>
    <t>Habilitación Importados en Régimen Automotriz</t>
  </si>
  <si>
    <t>Reintegro por Compra de Autopartes Nacionales</t>
  </si>
  <si>
    <t>Reintegro por Venta Máquinas Agrícolas, Bienes de Capital y Productos informáticos y de Comunicaciones</t>
  </si>
  <si>
    <t>Autorización a Discapacitados para Importaciones</t>
  </si>
  <si>
    <t>Asistencia Técnica en Promoción Industrial</t>
  </si>
  <si>
    <t>Administración del Registro de Armas Químicas</t>
  </si>
  <si>
    <t>Empresa Inscripta</t>
  </si>
  <si>
    <t>Administración del Registro Industrial de la Nación</t>
  </si>
  <si>
    <t>Administración del Registro de Importaciones del Sector Editorial</t>
  </si>
  <si>
    <t>Asistencia para Proyectos de  Desarrollo de Proveedores</t>
  </si>
  <si>
    <t>Fortalecimiento de infraestructura y conectividad de Parques Industriales</t>
  </si>
  <si>
    <t>Parque Industrial Fortalecido</t>
  </si>
  <si>
    <t>Verificaciónes por Régimen de "Compre Trabajo Argentino"</t>
  </si>
  <si>
    <t>( 51 - 362 - 43 ) Gestión Productiva</t>
  </si>
  <si>
    <t>Desarrollo de empresas con alto potencial de crecimiento internacional</t>
  </si>
  <si>
    <t>Empresa Fortalecida</t>
  </si>
  <si>
    <t>Asistencia técnica para la incorporación de Diseño en Empresas</t>
  </si>
  <si>
    <t>Sostenimiento de Empleo</t>
  </si>
  <si>
    <t>Gestión Ambiental en Parques Industriales y Empresas</t>
  </si>
  <si>
    <t>Parque Industrial Asistido</t>
  </si>
  <si>
    <t>( 51 - 362 - 44 ) Fomento al Desarrollo Tecnológico</t>
  </si>
  <si>
    <t>Promoción de la Ley de Industria del Software</t>
  </si>
  <si>
    <t>Desarrollo de Clusters Tecnológicos</t>
  </si>
  <si>
    <t>Cluster Realizado</t>
  </si>
  <si>
    <t>Desarrollo de Proyectos Tecnológicos</t>
  </si>
  <si>
    <t>Proyecto Realizado</t>
  </si>
  <si>
    <t>Desarrollo de Inversiones Tecnológicas</t>
  </si>
  <si>
    <t>Empresa Registrada</t>
  </si>
  <si>
    <t>Fortalecimiento de PyMEs no incluídas en la Ley de Software</t>
  </si>
  <si>
    <t>( 51 - 362 - 45 ) Promoción de la Productividad y Competitividad PyME</t>
  </si>
  <si>
    <t>UE: Secretaría de Emprendedores y de la Pequeña y Mediana Empresa</t>
  </si>
  <si>
    <t>Apoyo a la Competitividad para Empresas (PAC Empresas)</t>
  </si>
  <si>
    <t>Apoyo a la Competitividad para Conglomerados Productivos (PAC Conglomerados)</t>
  </si>
  <si>
    <t>Grupo Fortalecido</t>
  </si>
  <si>
    <t>Promoción de Proyectos de Desarrollo Local ( SPL)</t>
  </si>
  <si>
    <t>Registro Pyme</t>
  </si>
  <si>
    <t>Promoción de Reformas para la Competitividad Pyme</t>
  </si>
  <si>
    <t>Fortalecimiento de Grupos Asociativos (SPL)</t>
  </si>
  <si>
    <t>Asistencia Técnica para la Mejora de la Productividad Pyme (Expertos)</t>
  </si>
  <si>
    <t>Capacitación a Pymes</t>
  </si>
  <si>
    <t>Empresa Capacitada Presencialmente</t>
  </si>
  <si>
    <t>Empresa Capacitada a Distancia</t>
  </si>
  <si>
    <t>Realización de Seminarios y Eventos para Pymes</t>
  </si>
  <si>
    <t>Evento Realizado</t>
  </si>
  <si>
    <t>Fomento a la Internacionalización de la Pyme (Cooperación Internacional)</t>
  </si>
  <si>
    <t>Empresa Beneficiada</t>
  </si>
  <si>
    <t>( 51 - 362 - 46 ) Acciones para el Desarrollo de Emprendedores</t>
  </si>
  <si>
    <t>Apoyo a la Competitividad para Emprendedores (PAC Emprendedores)</t>
  </si>
  <si>
    <t>Fortalecimiento de Proyectos de Emprendedores (Capital Semilla)</t>
  </si>
  <si>
    <t>Asistencia Financiera con Fondos de Capital Emprendedor</t>
  </si>
  <si>
    <t>Capacitación de Emprendedores ( Academia)</t>
  </si>
  <si>
    <t>Emprendedor Capacitado</t>
  </si>
  <si>
    <t>Desarrollo y fortalecimiento de Ecosistemas Emprendedores</t>
  </si>
  <si>
    <t>Emprendedor Beneficiado</t>
  </si>
  <si>
    <t>Desarrollo y Fortalecimiento de Espacios Colaborativos para Emprendedores</t>
  </si>
  <si>
    <t>Espacio Desarrollado</t>
  </si>
  <si>
    <t>Desarrollo y Fortalecimiento de Habilidades Emprendedoras para Emprendedores Sociales</t>
  </si>
  <si>
    <t>Fomento a la Internacionalización de Emprendedores (Cooperación Internacional)</t>
  </si>
  <si>
    <t>( 51 - 362 - 47 ) Financiamiento de la Producción</t>
  </si>
  <si>
    <t>UE: Subsecretaría de Financiamiento de la Producción</t>
  </si>
  <si>
    <t>Asistencia Financiera FONAPYME</t>
  </si>
  <si>
    <t>Crédito Otorgado</t>
  </si>
  <si>
    <t>Asistencia Financiera Vía Bonificación de Tasas</t>
  </si>
  <si>
    <t>Asistencia Financiera para Proyectos de Inversión (FONDyF)</t>
  </si>
  <si>
    <t>Asistencia a PyMEs a través de Sociedades de Garantía Recíproca</t>
  </si>
  <si>
    <t>Garantía Otorgada</t>
  </si>
  <si>
    <t>( 51 - 362 - 48 ) Definición de Políticas de Transformación Productiva</t>
  </si>
  <si>
    <t>UE: Secretaría de Transformación Productiva</t>
  </si>
  <si>
    <t>Investigación Aplicada al Desarrollo Productivo</t>
  </si>
  <si>
    <t>Documento de Evaluación Realizado</t>
  </si>
  <si>
    <t>Fortalecimiento de Eslabones Complejos</t>
  </si>
  <si>
    <t>Proyecto Transversal Realizado</t>
  </si>
  <si>
    <t>Asistencia Técnica a Oranismos Gubernamentales</t>
  </si>
  <si>
    <t>Asistencia Brindada</t>
  </si>
  <si>
    <t>Asistencia Técnica (Plan Belgrano Productivo)</t>
  </si>
  <si>
    <t>Proyecto Asistido</t>
  </si>
  <si>
    <t>Asistencia Técnica (Plan Nacional de Calidad)</t>
  </si>
  <si>
    <t>Realización de Informes de Coyuntura y Sectoriales</t>
  </si>
  <si>
    <t>Prsentación de Documentos de Investigación Aplicada al Desarrollo Productivo</t>
  </si>
  <si>
    <t>( 51 - 362 - 49 ) Financiamiento de  Actividades Productivas</t>
  </si>
  <si>
    <t>Diseño y Gestión de Instrumentos de Desarrollo Productivo (GIDP)</t>
  </si>
  <si>
    <t>Impulso a la Infraestructura Habitacional (PROCREAR)</t>
  </si>
  <si>
    <t>Solución Habitacional Realizada</t>
  </si>
  <si>
    <t>Asistencia por Emergencia Productiva</t>
  </si>
  <si>
    <t>Asistencia para Crecimiento Basado en Intangibles</t>
  </si>
  <si>
    <t>Asistencia para Apoyo a la Mejora de Calidad</t>
  </si>
  <si>
    <t>Asistencia a Nuevos Exportadores y Pioneros</t>
  </si>
  <si>
    <t>Financiamiento de Construcciones e Infraestructura Productiva</t>
  </si>
  <si>
    <t>Asistencia a Empresas de Regiones Productivas</t>
  </si>
  <si>
    <t>( 51 - 608 ) Instituto Nacional de Tecnología Industrial</t>
  </si>
  <si>
    <t>( 51 - 608 - 16 ) Desarrollo y Competitividad Industrial</t>
  </si>
  <si>
    <t>UE: Instituto Nacional de Tecnología Industrial</t>
  </si>
  <si>
    <t>Análisis y Ensayos</t>
  </si>
  <si>
    <t>Orden de Trabajo</t>
  </si>
  <si>
    <t>Este desvío Acumulado en negativo, es el resultado de una disminución en las solicitudes de Análisis y Ensayos que brindan nuestros Centros de Investigación.</t>
  </si>
  <si>
    <t>El porcentaje negativo de los Desvíos Acumulados para el período en cuestión, se debe a la menor demanda de las órdenes de trabajo de interlaboratorios y certificaciones.</t>
  </si>
  <si>
    <t>Servicios de Desarrollo</t>
  </si>
  <si>
    <t>Superó lo esperado para el segundo trimestre de este ejercicio la demanda de las órdenes de trabajo de Servicios de Desarrollo.</t>
  </si>
  <si>
    <t>Asistencia a Empresas Mediante Transferencia de Tecnología y Apoyo Técnico</t>
  </si>
  <si>
    <t>El porcentaje de los desvíos acumulados, son a causa de la asistencia a nuevas empresas.</t>
  </si>
  <si>
    <t>( 51 - 622 ) Instituto Nacional de la Propiedad Industrial</t>
  </si>
  <si>
    <t>( 51 - 622 - 18 ) Protección de los Derechos de la Propiedad Industrial</t>
  </si>
  <si>
    <t>UE: Presidencia del Instituto Nacional de la Propiedad Industrial</t>
  </si>
  <si>
    <t>Patentes de Invención y Modelos de Utilidad</t>
  </si>
  <si>
    <t>Solicitud Concedida</t>
  </si>
  <si>
    <t>El desvío acumulado  positivo obedece a un incremento en la productividad por la plena marcha del nuevo sistema de Patentes y por la incorporación de nuevos técnicos.</t>
  </si>
  <si>
    <t>Solicitud No Concedida</t>
  </si>
  <si>
    <t>Registro de Marcas</t>
  </si>
  <si>
    <t>El desvío acumulado es positivo debido a un incremento en la dotación del personal que permitió aumentar la producción.</t>
  </si>
  <si>
    <t>El desvío acumulado es positivo debido a un incremento en la dotación del personal, lo  que permitió aumentar la producción.</t>
  </si>
  <si>
    <t>Registro de Modelos y Diseños Industriales</t>
  </si>
  <si>
    <t>El desvío negativo obedece a una menor cantidad de ingresos de solicitiudes que las proyectadas.</t>
  </si>
  <si>
    <t>El desvío acumulado es positivo debido al  dictado de nulidades de presentaciones on line por falta de pago.</t>
  </si>
  <si>
    <t>Registro de Contratos de Transferencia de Tecnología</t>
  </si>
  <si>
    <t>El desvío acumulado positivo obedece a un incremento en la cantidad total de contratos presentados.</t>
  </si>
  <si>
    <t>El desvío acumulado negativo obedece a que no existieron respuesta a las contestaciones de vista pendientes.</t>
  </si>
  <si>
    <t xml:space="preserve"> TOTAL PROGRAMAS BAJO SEGUIMIENTO DE MINISTERIO DE PRODUCCIÓN</t>
  </si>
  <si>
    <t>( 52 ) Ministerio de Agroindustria</t>
  </si>
  <si>
    <t>( 52 - 363 ) Ministerio de Agroindustria</t>
  </si>
  <si>
    <t>( 52 - 363 - 36 ) Formulación de Políticas de los Sectores Agropecuario y Pesquero</t>
  </si>
  <si>
    <t>4.5</t>
  </si>
  <si>
    <t>UE: Ministerio de Agroindustria</t>
  </si>
  <si>
    <t>Control de Tráfico Pesquero Marítimo</t>
  </si>
  <si>
    <t>Buque Monitoreado</t>
  </si>
  <si>
    <t>Asistencia Financiera a Productores Forestales</t>
  </si>
  <si>
    <t>Hectárea Forestada</t>
  </si>
  <si>
    <t>Control de Buques Pesqueros</t>
  </si>
  <si>
    <t>Publicaciones Agropecuarias</t>
  </si>
  <si>
    <t>Asistencia con Aportes no Reintegrables para Primera Transformación Mecánica</t>
  </si>
  <si>
    <t>Plan de Negocio Financiado</t>
  </si>
  <si>
    <t>Se registra un desvío acumulado positivo. En el 1er semestre los esfuerzos estuvieron dirigidos a corregir el desvío anual acumulado en 2015, de forma tal de financiar los Planes de Negocios aprobados durante ese año.</t>
  </si>
  <si>
    <t>Asistencia Financiera a Pobladores Rurales</t>
  </si>
  <si>
    <t>Empresa Azucarera Asistida (PROICSA)</t>
  </si>
  <si>
    <t>La situación crítica del sector y los resultados de las evaluaciones de riesgo crediticio realizadas por el organismo financiero evaluador, motivó que 3 empresas no avancen en el circuito de financiamiento de los proyectos oportunamente presentados.</t>
  </si>
  <si>
    <t>Poblador Rural Asistido (PROICSA)</t>
  </si>
  <si>
    <t>El programa brinda asistencia técnica en forma permanente.  En función de la identificación e incorporación de productores al Programa luego de tres años de ejecución del componente, se reorganizaron las acciones territoriales hacia al trabajo en red, entre grupos, entre grupos y cooperativas y entre cooperativas. En ese sentido, se plantea continuar brindando asistencia técnica a los actuales productores, considerando que irá disminuyendo la incorporación de nuevos productores al Programa.</t>
  </si>
  <si>
    <t>Implementación de Planes de Negocio para la Adopción de Tecnologías (ANR)</t>
  </si>
  <si>
    <t>Productor Rural Asistido</t>
  </si>
  <si>
    <t>Hasta el momento se ha superado la meta acumulada. Con el incremento (de 165 a 200 PNs) de la meta para el 4° trimestre, se prevé también un alcance mayor en el número de productores asistidos por el Programa.</t>
  </si>
  <si>
    <t>( 52 - 363 - 40 ) Formulación de Políticas de Desarrollo Rural</t>
  </si>
  <si>
    <t>Asistencia Técnica para el Desarrollo Rural (PRODERI)</t>
  </si>
  <si>
    <t>Plan Aprobado</t>
  </si>
  <si>
    <t>Asistencia Financiera a Pobladores Rurales (PRODERI)</t>
  </si>
  <si>
    <t>Proyecto Financiado</t>
  </si>
  <si>
    <t>Asistencia Técnica a Pobladores Rurales (PRODERI)</t>
  </si>
  <si>
    <t>Beneficiario</t>
  </si>
  <si>
    <t>En función de lo expuesto, el desvío registrado es positivo. El mismo se fundamenta en el financiamiento de proyectos productivos y de la asistencia a través de la Emergencia en la provincia de Corrientes.</t>
  </si>
  <si>
    <t>Asistencia Técnica a Productores Industriales</t>
  </si>
  <si>
    <t>El desvío negativo se fundamenta en que en el 3er trimestre no se realizaron las asistencias técnicas previstas.</t>
  </si>
  <si>
    <t>( 52 - 363 - 41 ) Programa de Servicios Agrícolas Provinciales - PROSAP (BID, BIRF y CAF)</t>
  </si>
  <si>
    <t>Construcción de Drenajes y Rehabilitación de Canales de Riego</t>
  </si>
  <si>
    <t>Kilómetro</t>
  </si>
  <si>
    <t>El desvío acumulado se fundamenta en los atrasos registrados en los proyectos que se ejecutan en el marco de la cartera PROSAP. En líneas generales se observan demoras en la presentación de certificados de obra, cambios en los diseños constructivos de las obras y problemas presupuestarios según corresponda a cada proyecto.</t>
  </si>
  <si>
    <t>Construcción de Caminos Rurales</t>
  </si>
  <si>
    <t>La obra de Entre Ríos registra un retraso mínimo que se espera sea corregido en el próximo trimestre.</t>
  </si>
  <si>
    <t>Tendidos Eléctricos en Zonas Rurales</t>
  </si>
  <si>
    <t>El desvío acumulado se fundamenta en los atrasos registrados en los proyectos que se ejecutan en el marco de la cartera PROSAP. En líneas generales se observan demoras en la presentación de certificados de obra.</t>
  </si>
  <si>
    <t>Construcción de Canales de Riego en Nuevas Areas (PROSAP)</t>
  </si>
  <si>
    <t>En términos de ejecución acumulada, también se observa un desvío positivo debido a la aceleración de la ejecución de las obras.</t>
  </si>
  <si>
    <t>Asistencia Financiera a Productores y Empresas de Encadenamientos Productivos (PROSAP)</t>
  </si>
  <si>
    <t>Se observa un desvío positivo dada la alta demanda de la herramienta ANR, como así también la capacidad de formulación de los Planes.</t>
  </si>
  <si>
    <t>Asistencia Financiera para Infraestructura Rural y Servicios Agropecuarios (PROSAP)</t>
  </si>
  <si>
    <t>El instrumento ANR registra un desvío positivo que radica en la alta demanda por parte de los productores del área de influencia de las obras PROSAP como así también a un adecuado trabajo de difusión.</t>
  </si>
  <si>
    <t>Grupo Asociativo Financiado</t>
  </si>
  <si>
    <t>El desvío radica en que se reprogramaron las metas debido a que existe una ampliación de plazo para la ejecución de las mismas.</t>
  </si>
  <si>
    <t>Asistencia Técnico-Financiera a Conglomerados Productivos (PROSAP)</t>
  </si>
  <si>
    <t>Conglomerado Productivo Asistido</t>
  </si>
  <si>
    <t>En la ejecución acumulada, se observa un leve desvío positivo.</t>
  </si>
  <si>
    <t>( 52 - 606 ) Instituto Nacional de Tecnología Agropecuaria</t>
  </si>
  <si>
    <t>( 52 - 606 - 16 ) Investigación Fundamental e Innovaciones Tecnológicas - IFIT</t>
  </si>
  <si>
    <t>UE: Centro Nacional de Investigación Agropecuaria e Instituto de Economía y Sociología</t>
  </si>
  <si>
    <t>Convenio de Vinculación Tecnológica</t>
  </si>
  <si>
    <t>Durante este período han finalizado diversos convenios, los cuales en algunos casos se están produciendo nuevos acuerdos y en otros se han incorporado nuevos convenios. Este Instituto continua con su politica de incorporar a otros sectores privados</t>
  </si>
  <si>
    <t>Publicación Técnica con Referato</t>
  </si>
  <si>
    <t>Publicación Técnica sin Referato</t>
  </si>
  <si>
    <t>( 52 - 606 - 17 ) Investigación Aplicada, Innovación y Transferencias de Tecnologías - AITT</t>
  </si>
  <si>
    <t>UE: Centros Regionales y Estaciones Experimentales Agropecuarias</t>
  </si>
  <si>
    <t>Asistencia Técnica Directa a Medianos y Pequeños Productores-Cambio Rural-</t>
  </si>
  <si>
    <t>Asistencia Técnica para Conformación de Huertas</t>
  </si>
  <si>
    <t>Huerta Escolar</t>
  </si>
  <si>
    <t>Huerta Comunitaria</t>
  </si>
  <si>
    <t>Huerta Familiar</t>
  </si>
  <si>
    <t>Asistencia Técnica a Productores Minifundistas</t>
  </si>
  <si>
    <t>Atención de Usuarios</t>
  </si>
  <si>
    <t>Los diversos medios de comunicación Teléfono, emails, Página Web, Videos, Youtube, han posibilitado el acceso a la información por la comunidad incrementando la atención de usuarios</t>
  </si>
  <si>
    <t>No se alcanzó la meta proyectada por temas de índole presupuestario y operativo</t>
  </si>
  <si>
    <t>Creaciones Fitogenéticas</t>
  </si>
  <si>
    <t>Caso Registrado</t>
  </si>
  <si>
    <t>Como resultado de proyectos de investigación se han inscripto nuevos cultivares</t>
  </si>
  <si>
    <t>Asistencia Técnica a Pequeños Productores Familiares</t>
  </si>
  <si>
    <t>Asistencia  Técnica a la Población Local (Desarrollo Local)</t>
  </si>
  <si>
    <t>Asistencia  Técnica a Actores Sociales y Sectoriales (Proyectos Integrados)</t>
  </si>
  <si>
    <t>( 52 - 607 ) Instituto Nacional de Investigación y Desarrollo Pesquero</t>
  </si>
  <si>
    <t>( 52 - 607 - 16 ) Investigación y Desarrollo Pesquero</t>
  </si>
  <si>
    <t>UE: Instituto Nacional de Investigación y Desarrollo Pesquero</t>
  </si>
  <si>
    <t>Determinación de Unidades de Manejo y Recomendaciones de Captura</t>
  </si>
  <si>
    <t>( 52 - 609 ) Instituto Nacional de Vitivinicultura</t>
  </si>
  <si>
    <t>( 52 - 609 - 16 ) Control de Genuinidad de la Producción Vitivinícola</t>
  </si>
  <si>
    <t>UE: Instituto Nacional de Vitivinicultura</t>
  </si>
  <si>
    <t>Auditoría de Procesos y Productos</t>
  </si>
  <si>
    <t>Auditoría de Volúmenes y Destino de Alcoholes</t>
  </si>
  <si>
    <t>( 52 - 614 ) Instituto Nacional de Semillas</t>
  </si>
  <si>
    <t>( 52 - 614 - 40 ) Promoción del Comercio y Producción de Semillas</t>
  </si>
  <si>
    <t>UE: Instituto Nacional de Semillas</t>
  </si>
  <si>
    <t>Certificación de Semillas</t>
  </si>
  <si>
    <t>Bolsa Certificada</t>
  </si>
  <si>
    <t>Control de Calidad de Productos</t>
  </si>
  <si>
    <t>Otorgamiento de Títulos de Propiedad Intelectual</t>
  </si>
  <si>
    <t>Título Otorgado</t>
  </si>
  <si>
    <t>Menor presentación de solicitudes de inscripción de Variedades en el Registro Nacional de la Propiedad de Cultivares</t>
  </si>
  <si>
    <t>Análisis de Calidad de Semillas</t>
  </si>
  <si>
    <t>Menor realización de ensayos de Marcadores Moleculares por falta de insumos</t>
  </si>
  <si>
    <t>Auditorías Técnicas de Laboratorios de Semilla Botánica</t>
  </si>
  <si>
    <t>Laboratorio Auditado</t>
  </si>
  <si>
    <t>Mayor demanda de control de habilitación</t>
  </si>
  <si>
    <t>Inscripción en el Registro Nacional de Cultivares</t>
  </si>
  <si>
    <t>Variedad Inscripta</t>
  </si>
  <si>
    <t>Se presentaron mayor cantidad de solicitudes de inscripción de Variedades en el Registro Nacional de Cultivares</t>
  </si>
  <si>
    <t>( 52 - 623 ) Servicio Nacional de Sanidad y Calidad Agroalimentaria</t>
  </si>
  <si>
    <t>( 52 - 623 - 22 ) Acciones para Contribuir a Asegurar la Sanidad y Calidad Agroalimentaria</t>
  </si>
  <si>
    <t>UE: Presidencia del Servicio Nacional de Sanidad y Calidad Agroalimentaria</t>
  </si>
  <si>
    <t>Aprobación de Productos Alimenticios</t>
  </si>
  <si>
    <t>Producto</t>
  </si>
  <si>
    <t>Menor demanda externa.</t>
  </si>
  <si>
    <t>Producción de Biológicos y Reactivos para Controles</t>
  </si>
  <si>
    <t>Mililitro</t>
  </si>
  <si>
    <t>Análisis Cuali y Cuantitativos de Riesgo de Plagas</t>
  </si>
  <si>
    <t>La Dirección de Cuarentena Vegetal y la Coordinación de Bioseguridad Agroambiental a pesar de que terminaron Análisis de Riesgo de Plagas  en los tres trimestres, no pudieron concluir con el resto de los que estaban planificados puesto que  algunos aún se encuentran en proceso de negociación con el otro país. Asimismo durante el tercer trimestre no pudieron alcanzar lo proyectado debido a que se produjo una disminución en los requerimientos de análisis y no contaron con cantidad suficiente de personal técnico especializado para realizar las tareas necesarias.</t>
  </si>
  <si>
    <t>Control de Vacunas para Animales Domésticos</t>
  </si>
  <si>
    <t>Lote Controlado</t>
  </si>
  <si>
    <t>La cantidad de lotes de vacunas presentadas a control dependen de la demanda externa. Tanto en el primero como en el segundo trimestre, la demanda para el control de vacunas fue mayor a lo calculado en los dos sectores que componen esta meta, la Coordinación de Bacteriología y la Coordinación de Virología. Este esquema se repite en el tercer trimestre incrementándose notablemente la demanda de controles bacteriológicos y en menor medida virológicos, pero el resultado es un aumento significativo en el valor final de la meta ejecutada.</t>
  </si>
  <si>
    <t>Determinación del Estatus Fitosanitario de los Cultivos</t>
  </si>
  <si>
    <t>Cultivo con Estatus Fitosanitario Conocido</t>
  </si>
  <si>
    <t>La Dirección de Vigilancia y Monitoreo superó la cantidad planificada para los tres trimestres como consecuencia de una mejora en la recopilación y en la  sistematización de la información volcada en las Bases de Datos del Sistema Nacional de Vigilancia y Monitoreo de Cultivos (Sinavimo), producto  de la utilización de herramientas informáticas.</t>
  </si>
  <si>
    <t>Diseño de Procedimientos Fitosanitarios</t>
  </si>
  <si>
    <t>Procedimiento Diseñado</t>
  </si>
  <si>
    <t>La Dirección de Certificación durante el primer trimestre tuvo un desvío negativo debido a la reasignación de tareas por Visitas Oficiales de UE (cítricos),  Brasil (peras y manzanas), Filipinas (uva) e Indonesia (fruta fresca) ocurridas. Durante el segundo trimestre se encontraron  en etapa de elaboración los Protocolos y Planes de Trabajo para la Certificación Fitosanitaria de diversos productos de origen vegetal. En el tercer trimestre se cumplió con lo planificado.</t>
  </si>
  <si>
    <t>Supervisión de Tareas y Controles Fitosanitarios</t>
  </si>
  <si>
    <t>Recorrida de Supervisión</t>
  </si>
  <si>
    <t>La Dirección no alcanzó la cantidad planificada principalmente debido a que los Programas de  Sanidad Forestal y de Sanidad Material de Propagación no ejecutaron la totalidad de las cantidades planificadas. El Programa de Sanidad Forestal, si bien no alcanzó lo programado, aclara igualmente  que se presentan retrasos en la recepción de las fechas de inspección.  El Programa de Sanidad de Material de Propagación indicó que no se cumplió con lo planificado debido a  que el personal de los Centros Regionales, encargados de las supervisiones a los viveros, es insuficiente en comparación a la cantidad de viveros inscriptos, además de encargarse de otras tareas.</t>
  </si>
  <si>
    <t>Análisis de Laboratorio para Sanidad Animal, Protección Vegetal e Inocuidad y Calidad Agroalimentaria</t>
  </si>
  <si>
    <t>Auditorías a Establecimientos Elaboradores de Productos Farmacológicos, Veterinarios y Fitosanitarios</t>
  </si>
  <si>
    <t>Establecimiento</t>
  </si>
  <si>
    <t>Vigilancia Activa de Enfermedades Endémicas, Exóticas, Erradicadas y Contaminantes en Animales de Consumo</t>
  </si>
  <si>
    <t>Muestra</t>
  </si>
  <si>
    <t>Las diferencias en las metas de los programas sanitarios en cuanto a lo programado, se deben a que las muestras que ingresan al laboratorio, luego algunas van al  área de virología  y luego pasan al área de exóticas donde se hacen las otras determinaciones, con lo cual pueden existir retrasos en lo que respecta a las determinaciones de enfermedades.</t>
  </si>
  <si>
    <t>Control e Intervención Sanitaria en Predios Rurales y Concentraciones</t>
  </si>
  <si>
    <t>El número de muestras corresponde a las ingresadas al laboratorio, pudiendo variar con la cantidad tomada en predios
El número de establecimientos corresponde a las muestras ingresadas al laboratorio, pudiendo variar con la cantidad tomada en las unidades productivas.El número de atenciones de notificaciones y sospechas es variable a lo largo del año, al igual que la cantidad de atenciones de focos.</t>
  </si>
  <si>
    <t>Autorización de Tránsito Animal</t>
  </si>
  <si>
    <t>El numero de DTE esta relacionado con los traslados de animales que es variable a lo largo del año, por lo cual el estimado esta relacionado con la cantidad de documentos emitidos en el año anterior.</t>
  </si>
  <si>
    <t>Fiscalización de Alimentos de Origen Pesquero, Lácteo y Apícola</t>
  </si>
  <si>
    <t>Aumento de exportaciones, demanda del mercado exterior.</t>
  </si>
  <si>
    <t>Fiscalización de la Faena de Especies Mayores</t>
  </si>
  <si>
    <t>Aumento en la demanda del consumo interno.</t>
  </si>
  <si>
    <t>Fiscalización de la Faena de Especies Menores</t>
  </si>
  <si>
    <t>Disminución en la demanda del consumo interno.</t>
  </si>
  <si>
    <t>Certificación Sanitaria de Productos Alimenticios y Animales de Exportación e Importación</t>
  </si>
  <si>
    <t>La certificación fluctua acorde el tráfico internacional de productos.</t>
  </si>
  <si>
    <t xml:space="preserve"> TOTAL PROGRAMAS BAJO SEGUIMIENTO DE MINISTERIO DE AGROINDUSTRIA</t>
  </si>
  <si>
    <t>( 53 ) Ministerio de Turismo</t>
  </si>
  <si>
    <t>( 53 - 119 ) Instituto Nacional de Promoción Turística</t>
  </si>
  <si>
    <t>( 53 - 119 - 16 ) Promoción del Turismo Receptivo Internacional</t>
  </si>
  <si>
    <t>UE: Instituto Nacional de Promoción Turística</t>
  </si>
  <si>
    <t>Concurrencia a Ferias</t>
  </si>
  <si>
    <t>Fomento de la Comercialización Turística</t>
  </si>
  <si>
    <t>Algunos Encuentros se reprogramaron para el 2° semestre y otros se priorizaron acciones en otros mercados.</t>
  </si>
  <si>
    <t>Promoción Turística Internacional</t>
  </si>
  <si>
    <t>Acción Promocional</t>
  </si>
  <si>
    <t>Con respecto a las Acciones Promocionales algunas se reprogramaron para el 2° semestre y otras se reemplazon por otras acciones priorizando otros mercados mas rentables.</t>
  </si>
  <si>
    <t>( 53 - 322 ) Ministerio de Turismo</t>
  </si>
  <si>
    <t>( 53 - 322 - 16 ) Desarrollo y Promoción del Turismo Nacional</t>
  </si>
  <si>
    <t>UE: Secretaría de Turismo</t>
  </si>
  <si>
    <t>Capacitación Hotelera Turística</t>
  </si>
  <si>
    <t>Empezaron a ser contemplados los cursos en modalidad e-learning ya que de esta manera se logra llegar a una mayor cantidad de beneficiarios.</t>
  </si>
  <si>
    <t>trimestres, terminándolo de definir sobre la marcha. Además, el recorrido sufre modificaciones constantes, debido a la obtención de los permisos municipales. Por lo que no es factible hacer una reprogramación, ya que no se cuenta con la información con la suficiente anticipación. 
Para el Ministerio, participar en eventos con el Consejo Federal de Turismo, no implica costos de alquiler de espacios y armado de stands, porque el Consejo es quien se encarga del tema.
Ademas existen acciones cooperadas con entidades, como la Corporacion Vitivinicola Argentina (COVIAR). Dichas acciones surgen de convenios firmados durante el año en curso, por lo que han sido programadas.
Otras acciones no programadas, son las cooperadas con la Secretaria de Cultura, INPROTUR, Marca Pais y Unidad Bicentenario, las asoc. o federaciones deportivas. Pero las fechas y los destinos los determinan dichas entidades, con poca antelación (salvo eventos internacionales), por lo que tampoco es factible programarlos trimestralmente.</t>
  </si>
  <si>
    <t>Para la programación de acciones promocionales durante 2016, se realizaron talleres regionales con el fin de planificar dichas acciones en conjunto al Consejo Federal de Turismo y con el consenso de los entes regionales de Turismo y organismos públicos de Turismo de las provincias que componen las seis regiones. Dichos talleres fueron llevados a cabo con posterioridad a la elaboración del proyecto del presupuesto anual, por lo que parte de las ferias, fiestas y encuentros propuestos no estaban previstos. 
En la mayoría de estos eventos, el Consejo Federal de Turismo participa a través de la instalación de unidades móviles (un trailer y dos camionetas), y esta Subsecretaría acompaña dichas acciones.
Cabe destacar que el Consejo Federal de Turismo se comprometió a aportar los recursos humanos y materiales necesarios para dar cumplimiento a dicho plan de acciones.
En el caso de las unidades móviles del Consejo Federal de Turismo, esa entidad programa el recorrido por trimestres, terminándolo de definir sobre la marcha. Además, el recorrido sufre modificaciones constantes, debido a la obtención de los permisos municipales. Por lo que no es factible hacer una reprogramación, ya que no se cuenta con la información con la suficiente anticipación. 
Para el Ministerio, participar en eventos con el Consejo Federal de Turismo, no implica costos de alquiler de espacios y armado de stands, porque el Consejo es quien se encarga del tema.
Ademas existen acciones cooperadas con entidades, como la Corporacion Vitivinicola Argentina (COVIAR). Dichas acciones surgen de convenios firmados durante el año en curso, por lo que han sido programadas.
Otras acciones no programadas, son las cooperadas con la Secretaria de Cultura, INPROTUR, Marca Pais y Unidad Bicentenario, las asoc. o federaciones deportivas. Pero las fechas y los destinos los determinan dichas entidades, con poca antelación (salvo eventos internacionales), por lo que tampoco es factible programarlos trimestralmente.</t>
  </si>
  <si>
    <t>( 53 - 322 - 18 ) Prestaciones Turísticas</t>
  </si>
  <si>
    <t>UE: Dirección de Prestaciones Turísticas</t>
  </si>
  <si>
    <t>Servicios de Atención Turismo Social</t>
  </si>
  <si>
    <t>Día/Turista</t>
  </si>
  <si>
    <t>Servicios de Atención Turismo Federal</t>
  </si>
  <si>
    <t>En relación a los días turistas proyectados para este año, se observa una disminución ocupacional debido a que el servicio se encuentra suspendido.</t>
  </si>
  <si>
    <t xml:space="preserve"> TOTAL PROGRAMAS BAJO SEGUIMIENTO DE MINISTERIO DE TURISMO</t>
  </si>
  <si>
    <t>( 57 ) Ministerio de Transporte</t>
  </si>
  <si>
    <t>( 57 - 203 ) Agencia Nacional de Seguridad Vial</t>
  </si>
  <si>
    <t>( 57 - 203 - 16 ) Acciones de Seguridad Vial</t>
  </si>
  <si>
    <t>UE: Agencia Nacional de Seguridad Vial</t>
  </si>
  <si>
    <t>Elaboración, Promoción y Difusión de Información en Seguridad Vial</t>
  </si>
  <si>
    <t>Promoción</t>
  </si>
  <si>
    <t>Pieza</t>
  </si>
  <si>
    <t>Relevamiento de Accidentes</t>
  </si>
  <si>
    <t>Accidente Recabado</t>
  </si>
  <si>
    <t>Capacitación en Seguridad Vial</t>
  </si>
  <si>
    <t>Acciones de Control y Fiscalización en Materia de Tránsito y Seguridad Vial</t>
  </si>
  <si>
    <t>Operativo</t>
  </si>
  <si>
    <t>Administración de Infracciones</t>
  </si>
  <si>
    <t>Acta</t>
  </si>
  <si>
    <t>Informe de Antecedentes</t>
  </si>
  <si>
    <t>Elaboración y Difusión de Estadísticas en Seguridad Vial</t>
  </si>
  <si>
    <t>Relevamiento de Rutas</t>
  </si>
  <si>
    <t>Otorgamiento de Licencias de Conducir</t>
  </si>
  <si>
    <t>Licencia Emitida</t>
  </si>
  <si>
    <t>Margen de error considerable</t>
  </si>
  <si>
    <t>( 57 - 327 ) Ministerio de Transporte (Gastos Propios)</t>
  </si>
  <si>
    <t>( 57 - 327 - 62 ) Formulación y Ejecución Políticas de Transporte Ferroviario</t>
  </si>
  <si>
    <t>UE: Subsecretaría de Transporte Ferroviario</t>
  </si>
  <si>
    <t>Renovación de Vías</t>
  </si>
  <si>
    <t>Electrificación de Vías</t>
  </si>
  <si>
    <t>Ejecución de Obras de Comunicación y Señalamiento</t>
  </si>
  <si>
    <t>Ejecución de Obras Civiles Ferroviarias</t>
  </si>
  <si>
    <t>( 57 - 327 - 64 ) Investigación de las Políticas de Transporte</t>
  </si>
  <si>
    <t>UE: Instituto Argentino del Transporte (IAT)</t>
  </si>
  <si>
    <t>Formación y Capacitación en materia de Transporte y Logística</t>
  </si>
  <si>
    <t>Demoras en la firma de los convenios de colaboración con universidades.</t>
  </si>
  <si>
    <t>Realización de Estudios y Proyectos en materia de Transporte y Logística</t>
  </si>
  <si>
    <t>( 57 - 327 - 91 ) Formulación y Conducción de Políticas Transporte Fluvial y Marítimo</t>
  </si>
  <si>
    <t>UE: Subsecretaría de Puertos y Vías Navegables</t>
  </si>
  <si>
    <t>Dragado de las Vías Fluviales</t>
  </si>
  <si>
    <t>Metro Cúbico</t>
  </si>
  <si>
    <t>Demoras en las reparaciones.. Falta personal especializado.</t>
  </si>
  <si>
    <t>Habilitación de Puertos</t>
  </si>
  <si>
    <t>Informe Final</t>
  </si>
  <si>
    <t>Servicio de Balizamiento Fluvial</t>
  </si>
  <si>
    <t>Se pudo responder a un mayor volumen de demandas de instalación de señales y se prevé que el promedio se mantendrá.</t>
  </si>
  <si>
    <t>( 57 - 604 ) Dirección Nacional de Vialidad</t>
  </si>
  <si>
    <t>( 57 - 604 - 16 - 1 ) Mantenimiento por Administración</t>
  </si>
  <si>
    <t>UE: Subgerencia de Mantenimiento y Equipos</t>
  </si>
  <si>
    <t>Mantenimiento por Administración</t>
  </si>
  <si>
    <t>Kilómetro Conservado</t>
  </si>
  <si>
    <t>Hubo mas km en mantenimiento.</t>
  </si>
  <si>
    <t>( 57 - 604 - 16 - 3 ) Mantenimiento por Convenio</t>
  </si>
  <si>
    <t>Mantenimiento por Convenio</t>
  </si>
  <si>
    <t>( 57 - 604 - 16 - 4 ) Señalamiento</t>
  </si>
  <si>
    <t>Señalamiento de Rutas</t>
  </si>
  <si>
    <t>Kilómetro Señalizado</t>
  </si>
  <si>
    <t>( 57 - 604 - 16 - 5 ) Obras de Emergencia</t>
  </si>
  <si>
    <t>Obras de Emergencia</t>
  </si>
  <si>
    <t>( 57 - 604 - 16 - 6 ) Mantenimiento por Sistema Modular</t>
  </si>
  <si>
    <t>Mantenimiento por Sistema Modular</t>
  </si>
  <si>
    <t>1 Modular no finalizo en la fecha prevista.</t>
  </si>
  <si>
    <t>( 57 - 604 - 16 - 7 ) Obras de Seguridad Vial</t>
  </si>
  <si>
    <t>Obras de Seguridad Vial</t>
  </si>
  <si>
    <t>Kilómetro Rehabilitado</t>
  </si>
  <si>
    <t>( 57 - 604 - 16 - 8 ) Obras de Conservación Mejorativas - Fase I</t>
  </si>
  <si>
    <t>Obras de Conservación Mejorativa</t>
  </si>
  <si>
    <t>( 57 - 604 - 16 - 9 ) Obras de Conservación Mejorativa - Fase II</t>
  </si>
  <si>
    <t>( 57 - 604 - 16 - 10 ) Obras de Seguridad Vial Fase II</t>
  </si>
  <si>
    <t>( 57 - 604 - 22 - 2 ) Pasos Fronterizos y Corredores de Integración (Préstamo  BID Nº 1294)</t>
  </si>
  <si>
    <t>UE: Subgerencia de Obras y Concesiones</t>
  </si>
  <si>
    <t>Obras en Pasos Fronterizos y  Corredores de Integración</t>
  </si>
  <si>
    <t>Kilómetro Construido</t>
  </si>
  <si>
    <t>( 57 - 604 - 22 - 3 ) Obras por Convenio con Provincias</t>
  </si>
  <si>
    <t>Obras por Convenios con Provincias</t>
  </si>
  <si>
    <t>( 57 - 604 - 22 - 4 ) Mejoramiento y Reposición de Rutas</t>
  </si>
  <si>
    <t>Obras de Mejoramiento y Reposición de Rutas</t>
  </si>
  <si>
    <t>( 57 - 604 - 22 - 5 ) Obras por Concesión sin Peaje (COT)</t>
  </si>
  <si>
    <t>Concesión sin Peaje para Conservación y Mejoramiento</t>
  </si>
  <si>
    <t>( 57 - 604 - 22 - 6 ) Mejoramiento y Reconstrucción en Puentes</t>
  </si>
  <si>
    <t>Obras en Puentes</t>
  </si>
  <si>
    <t>Metro Construido</t>
  </si>
  <si>
    <t>( 57 - 604 - 22 - 9 ) Mejoramiento y Reposición de  Rutas - Fase II</t>
  </si>
  <si>
    <t>( 57 - 604 - 22 - 10 ) Mejoramiento y Reposición de Rutas - Fase III</t>
  </si>
  <si>
    <t>( 57 - 604 - 22 - 11 ) Mejoramiento  y Reposición de Rutas - Fase IV</t>
  </si>
  <si>
    <t>( 57 - 604 - 22 - 12 ) Mejoramiento y Reposición de Rutas - Fase V</t>
  </si>
  <si>
    <t>( 57 - 604 - 22 - 13 ) Mejoramiento y Reposición de Rutas Fase VI</t>
  </si>
  <si>
    <t>( 57 - 604 - 22 - 14 ) Mejoramiento y Reposición de Rutas Fase VII</t>
  </si>
  <si>
    <t>( 57 - 604 - 22 - 15 ) Mejoramiento y Reposición de Rutas - Fase VIII</t>
  </si>
  <si>
    <t>( 57 - 604 - 22 - 17 ) Mejoramiento y Reposición de Rutas Fase IX</t>
  </si>
  <si>
    <t>( 57 - 604 - 26 - 2 ) CREMA II (Préstamo 4295)</t>
  </si>
  <si>
    <t>Recuperación y Mantenimiento de Mallas Viales</t>
  </si>
  <si>
    <t>( 57 - 604 - 26 - 3 ) CREMA III (8º Préstamo "Gestión de Activos Viales")</t>
  </si>
  <si>
    <t>( 57 - 604 - 26 - 4 ) CREMA IV - FTN</t>
  </si>
  <si>
    <t>( 57 - 604 - 26 - 5 ) CREMA V</t>
  </si>
  <si>
    <t>( 57 - 604 - 37 ) Infraestructura en Concesiones Viales</t>
  </si>
  <si>
    <t>UE: Órgano de Control de Concesiones Viales</t>
  </si>
  <si>
    <t>Obras en Construcción en Corredores Viales Concesionados</t>
  </si>
  <si>
    <t>( 57 - 604 - 38 ) Infraestructura en Áreas Urbanas</t>
  </si>
  <si>
    <t>( 57 - 604 - 40 - 1 ) Obras de Infraestructura y Seguridad en Corredor Vial I</t>
  </si>
  <si>
    <t>Obras Complementarias de Seguridad Vial</t>
  </si>
  <si>
    <t>Kilómetro Instalado</t>
  </si>
  <si>
    <t>Obras de Mantenimiento y Servicios de Apoyo</t>
  </si>
  <si>
    <t>Kilómetro Asistido y Mantenido</t>
  </si>
  <si>
    <t>( 57 - 604 - 40 - 2 ) Obras de Infraestructura y Seguridad en Corredor Vial II</t>
  </si>
  <si>
    <t>( 57 - 604 - 40 - 3 ) Obras de Infraestructura y Seguridad en Corredor Vial III</t>
  </si>
  <si>
    <t>( 57 - 604 - 40 - 4 ) Obras de Infraestructura y Seguridad en Corredor Vial IV</t>
  </si>
  <si>
    <t>( 57 - 604 - 40 - 5 ) Obras de Infraestructura y Seguridad en Corredor Vial V</t>
  </si>
  <si>
    <t>( 57 - 604 - 40 - 6 ) Obras de Infraestructura y Seguridad en Corredor Vial VI</t>
  </si>
  <si>
    <t>La obra prevista no finalizo en el periodo.</t>
  </si>
  <si>
    <t>( 57 - 604 - 40 - 7 ) Obras de Infraestructura y Seguridad en Corredor Vial VII</t>
  </si>
  <si>
    <t>1 obra no finalizo en la fecha prevista.</t>
  </si>
  <si>
    <t>( 57 - 604 - 40 - 8 ) Obras de Infraestructura y Seguridad en Corredor Vial VIII</t>
  </si>
  <si>
    <t>( 57 - 604 - 40 - 9 ) Obras Mejorativas en Iniciativas Viales Privadas</t>
  </si>
  <si>
    <t>1 Obra no finalizo en la fecha prevista.</t>
  </si>
  <si>
    <t>( 57 - 604 - 40 - 10 ) Obras de Infraestructura y Seguridad en Corredor Vial X</t>
  </si>
  <si>
    <t>( 57 - 661 ) Comisión Nacional de Regulación del Transporte</t>
  </si>
  <si>
    <t>( 57 - 661 - 37 ) Fiscalización, Regulación y Control del Servicio de Transporte Terrestre</t>
  </si>
  <si>
    <t>UE: Comisión Nacional de Regulación del Transporte</t>
  </si>
  <si>
    <t>Evaluación Psicofísica de los Conductores</t>
  </si>
  <si>
    <t>Control de Inventario y Bienes Inmuebles-Carga e Interurbano de Pasajeros</t>
  </si>
  <si>
    <t>Control de Infraestructura-Carga e Interurbano de Pasajeros</t>
  </si>
  <si>
    <t>Control de Material Rodante-Carga e Interurbano de Pasajeros</t>
  </si>
  <si>
    <t>Se agregaron nuevos puntos de control en las terminales en el AMBA.</t>
  </si>
  <si>
    <t>Control de Prácticas Operativas-Carga e Interurbano de Pasajeros</t>
  </si>
  <si>
    <t>Control de Infraestructura-Servicio Metropolitano</t>
  </si>
  <si>
    <t>Control de Material Rodante-Servicio Metropolitano</t>
  </si>
  <si>
    <t>Se agrego la modalidad de "Inspecciones en viaje" y mas inspecciones por nuevo material rodante.</t>
  </si>
  <si>
    <t>Control de Prácticas Operativas-Servicio Metropolitano</t>
  </si>
  <si>
    <t>Control de Señalamiento, Energía Eléctrica y Comunicaciones-Servicio Metropolitano</t>
  </si>
  <si>
    <t>Control de Señalamiento y Comunicaciones-Carga e Interurbano de Pasajeros</t>
  </si>
  <si>
    <t>Habilitación Técnica de Conductores Ferroviarios</t>
  </si>
  <si>
    <t>Habilitación</t>
  </si>
  <si>
    <t>Control del Servicio de Seguridad Pública Adicional - Servicio Metropolitano</t>
  </si>
  <si>
    <t>Controles Varios en Estaciones - Servicio Metropolitano</t>
  </si>
  <si>
    <t>Control de Limpieza, Conservación e Iluminación Material Rodante - Servicio Metropolitano</t>
  </si>
  <si>
    <t>Control de Prestación Efectiva de Servicio Declarados - Servicios Interurbanos</t>
  </si>
  <si>
    <t>Control de Calidad y de Prestación de Servicios - Servicios Interurbano</t>
  </si>
  <si>
    <t>Control de Exámenes Psicofísicos de Conductores Ferroviarios</t>
  </si>
  <si>
    <t>Control de Higiene, Seguridad y Medio Ambiente - Servicio Metropolitano</t>
  </si>
  <si>
    <t>Control de Higiene, Seguridad y Medio Ambiente - Carga e Interurbano de Pasajeros</t>
  </si>
  <si>
    <t>Habilitación de Vehículo Automotor para el Transporte de Pasajeros</t>
  </si>
  <si>
    <t>Aprobación de Planos de Omnibus</t>
  </si>
  <si>
    <t>Plano Aprobado</t>
  </si>
  <si>
    <t>Se debe a las solicitudes que realicen las carroceras.</t>
  </si>
  <si>
    <t>Auditorías a Empresas Beneficiarias del Subsidio de Gas Oil</t>
  </si>
  <si>
    <t>Auditoría</t>
  </si>
  <si>
    <t>Control Integral de Unidades de Transporte Automotor Urbano de Pasajeros</t>
  </si>
  <si>
    <t>Control de Frecuencias Diurnas del Transporte Automotor Urbano de Pasajeros</t>
  </si>
  <si>
    <t>Relevamiento</t>
  </si>
  <si>
    <t>Control Integral de Unidades de Transporte Automotor de Oferta Libre  y Turismo de Pasajeros</t>
  </si>
  <si>
    <t>Decisión de incrementar la presión de fiscalización sobre esta modalidad de transporte.</t>
  </si>
  <si>
    <t>Control Integral de Unidades de Transporte Automotor de Carga</t>
  </si>
  <si>
    <t>Control Integral de Unidades de Transporte Automotor Interurbano e Internacional de Pasajeros</t>
  </si>
  <si>
    <t>Se debe a la intensificación de controles integrales de unidades  para las modalidades de transporte.</t>
  </si>
  <si>
    <t>Control a Prestadores Médicos y Capacitadores del Transporte Automortor</t>
  </si>
  <si>
    <t>Control a Centros de Recepción del Personal de Conducción del Servicio Ferroviario de Area Metropolitana</t>
  </si>
  <si>
    <t>Control de Capacitación Operativa del Personal Afectado a la Circulación de Ferrocarriles el Area Metropolitana</t>
  </si>
  <si>
    <t>Verificación de las Inversiones en Material Rodante del Servicio de Carga</t>
  </si>
  <si>
    <t>Auditoría Contable sobre Inversiones en el Servicio de Carga</t>
  </si>
  <si>
    <t>Control de Evaluación Aleatoria de Personal Operativo</t>
  </si>
  <si>
    <t>Examenes a Postulantes a Conductores Ferroviarios</t>
  </si>
  <si>
    <t>Examen</t>
  </si>
  <si>
    <t>( 57 - 664 ) Organismo Regulador del Sistema Nacional de Aeropuertos</t>
  </si>
  <si>
    <t>( 57 - 664 - 16 ) Control del Sistema Nacional de Aeropuertos</t>
  </si>
  <si>
    <t>UE: Organismo Regulador del Sistema Nacional de Aeropuertos</t>
  </si>
  <si>
    <t>Control de Seguridad en Aeropuertos</t>
  </si>
  <si>
    <t>Control Contratos Concesiones</t>
  </si>
  <si>
    <t>( 57 - 669 ) Administración Nacional de Aviación Civil</t>
  </si>
  <si>
    <t>( 57 - 669 - 16 ) Regulación, Fiscalización  y Administración de la Aviación Civil</t>
  </si>
  <si>
    <t>UE: Administración Nacional de Aviación Civil</t>
  </si>
  <si>
    <t>Habilitación de Aeronaves y Talleres</t>
  </si>
  <si>
    <t>Licencias y Habilitaciones al Personal Aeronavegante</t>
  </si>
  <si>
    <t>Habilitación de Aeródromos Públicos y Privados</t>
  </si>
  <si>
    <t>Capacitación al Personal Operativo en Aeropuertos y Aeródromos</t>
  </si>
  <si>
    <t>Técnico Capacitado</t>
  </si>
  <si>
    <t>Publicaciones de Uso Aeronáutico</t>
  </si>
  <si>
    <t>Inspecciones de Bases Aéreas</t>
  </si>
  <si>
    <t>Inspecciones de Rutas Aéreas</t>
  </si>
  <si>
    <t>Inspecciones Técnico Administrativas al Personal Tripulante</t>
  </si>
  <si>
    <t>Inspecciones a Servicios de Navegación Aerea</t>
  </si>
  <si>
    <t xml:space="preserve"> TOTAL PROGRAMAS BAJO SEGUIMIENTO DE MINISTERIO DE TRANSPORTE</t>
  </si>
  <si>
    <t>( 58 ) Ministerio de Energía y Minería</t>
  </si>
  <si>
    <t>( 58 - 105 ) Comisión Nacional de Energía Atómica</t>
  </si>
  <si>
    <t>( 58 - 105 - 20 ) Desarrollos y Suministros para la Energía Nuclear</t>
  </si>
  <si>
    <t>UE: Gerencia Área Energía Nuclear</t>
  </si>
  <si>
    <t>Asistencia  Técnica  a Centrales Nucleares</t>
  </si>
  <si>
    <t>Asistencia a Central Nuclear</t>
  </si>
  <si>
    <t>( 58 - 105 - 21 ) Aplicaciones de la Tecnología Nuclear</t>
  </si>
  <si>
    <t>UE: Gerencia de Área Aplicaciones de la Tecnología Nuclear</t>
  </si>
  <si>
    <t>Producción Radioisótopos Primarios</t>
  </si>
  <si>
    <t>Curie</t>
  </si>
  <si>
    <t>La diferencia entre lo ejecutado y lo estimado se debe a una disminución de la demanda de mercado</t>
  </si>
  <si>
    <t>Producción Cobalto 60:Uso Industrial y Médico</t>
  </si>
  <si>
    <t>( 58 - 105 - 22 ) Acciones para la Seguridad Nuclear y Protección Ambiental</t>
  </si>
  <si>
    <t>UE: Gerencia de Tecnología y Medio Ambiente</t>
  </si>
  <si>
    <t>Almacenamiento Interino Baja y Media Actividad</t>
  </si>
  <si>
    <t>Almacenamiento Bajo Salvaguarda de Elementos Combustibles</t>
  </si>
  <si>
    <t>Elemento Combustible</t>
  </si>
  <si>
    <t>Almacenamiento Fuentes Radioactivas en Desuso</t>
  </si>
  <si>
    <t>Fuente Radioactiva en Desuso</t>
  </si>
  <si>
    <t>Se recibieron 39 fuentes selladas del RA-1 y 38 de Barrick Exploraciones, no contempladas en la proyección</t>
  </si>
  <si>
    <t>( 58 - 105 - 23 ) Investigación y Aplicaciones no Nucleares</t>
  </si>
  <si>
    <t>UE: Gerencia Área Investigación no Nuclear</t>
  </si>
  <si>
    <t>Programa de Becas de Estudio</t>
  </si>
  <si>
    <t>Formación de Becarios</t>
  </si>
  <si>
    <t>Becario Formado</t>
  </si>
  <si>
    <t>No hubo ingresos a planta permanente por lo tanto con cada ingreso por concurso se incrementa el total de becarios</t>
  </si>
  <si>
    <t>Investigación y Desarrollo en Ciencias Básicas e Ingeniería Nuclear</t>
  </si>
  <si>
    <t>Tesinas y Tesis Doctorado</t>
  </si>
  <si>
    <t>Formación  Telecomunicación</t>
  </si>
  <si>
    <t>( 58 - 105 - 24 ) Suministros  y Tecnología Ciclo Combustible Nuclear</t>
  </si>
  <si>
    <t>UE: Comisión Nacional de Energía Atómica</t>
  </si>
  <si>
    <t>Favorabilidad Uranífera</t>
  </si>
  <si>
    <t>Mapa</t>
  </si>
  <si>
    <t>( 58 - 328 ) Ministerio de Energía y Minería (Gastos Propios)</t>
  </si>
  <si>
    <t>( 58 - 328 - 32 ) Formulación y Ejecución de la Política Geológico-Minera</t>
  </si>
  <si>
    <t>UE: Secretaría de Minería</t>
  </si>
  <si>
    <t>Exenciones Impositivas y Arancelarias a Inscriptos en el Régimen de Inversiones Mineras</t>
  </si>
  <si>
    <t>Beneficio</t>
  </si>
  <si>
    <t>Control de Empresas Inscriptas en el Régimen Minero</t>
  </si>
  <si>
    <t>Asistencia Financiera a Microemprendimientos Mineros</t>
  </si>
  <si>
    <t>Rehabilitación de Huellas Mineras</t>
  </si>
  <si>
    <t>Huella Minera Rehabilitada</t>
  </si>
  <si>
    <t>( 58 - 328 - 73 ) Formulacion y Ejecucion de Politica de Hidrocarburos</t>
  </si>
  <si>
    <t>UE: Secretaría de Recursos Hidrocarburíferos</t>
  </si>
  <si>
    <t>Asistencia Financiera para la Construcción de Gasoductos</t>
  </si>
  <si>
    <t>Subsidio a Hog. Baj Rec. Sin Serv. de Gas por Redes - HOGAR</t>
  </si>
  <si>
    <t>Hogar Beneficiado</t>
  </si>
  <si>
    <t>( 58 - 328 - 74 ) Formulación y Ejecución de la Política de Energía Eléctrica</t>
  </si>
  <si>
    <t>UE: Secretaría de Energía Eléctrica</t>
  </si>
  <si>
    <t>Asistencia Financiera para el Tendido de Líneas de Tensión</t>
  </si>
  <si>
    <t>Inst. Eq. Ind. Prov. Ener Elect. (PERMER)</t>
  </si>
  <si>
    <t>Equipo Instalado</t>
  </si>
  <si>
    <t>Inst. Eq. Prov. Ener Term. (PERMER)</t>
  </si>
  <si>
    <t>( 58 - 328 - 75 ) Acciones para el Uso Racional y Eficiente de la Energía (BIRF Nº 7617)</t>
  </si>
  <si>
    <t>UE: Secretaría de Planeamiento Energético Estratégico</t>
  </si>
  <si>
    <t>Recambio de Alumbrado Público en Municipios</t>
  </si>
  <si>
    <t>( 58 - 328 - 77 ) Acciones para la Ampliación de las Redes Eléctricas de Alta Tensión (BID Nº 1764 y N° 2514 y CAF Nº 8517 y  Nº 6566)</t>
  </si>
  <si>
    <t>UE: Comité Directivo del Fondo Fiduciario para el Transporte Eléctrico Federal</t>
  </si>
  <si>
    <t>( 58 - 624 ) Servicio Geológico Minero Argentino</t>
  </si>
  <si>
    <t>( 58 - 624 - 16 ) Desarrollo y Aplicación de la Tecnología Minera</t>
  </si>
  <si>
    <t>UE: Instituto de Tecnología Minera</t>
  </si>
  <si>
    <t>Asistencia Tecnológica a las Industrias Vinculadas con la Actividad Minera</t>
  </si>
  <si>
    <t>Atención a Empresas Mineras</t>
  </si>
  <si>
    <t>Análisis de Muestras Minerales</t>
  </si>
  <si>
    <t>Análisis Realizado</t>
  </si>
  <si>
    <t>( 58 - 624 - 19 ) Producción de Información Geológica de Base</t>
  </si>
  <si>
    <t>UE: Instituto de Geología y Recursos Minerales</t>
  </si>
  <si>
    <t>Elaboración Cartas Geológicas y Temáticas</t>
  </si>
  <si>
    <t>Cartografía Digital</t>
  </si>
  <si>
    <t>Mapa digitalizado</t>
  </si>
  <si>
    <t>Impresión Cartas Geológicas e Informes</t>
  </si>
  <si>
    <t>Elaboración de Cartas Imágen y Mosaicos Satelitales</t>
  </si>
  <si>
    <t>Edición Bases Topográficas y Modelos de Elevación Digital</t>
  </si>
  <si>
    <t>( 58 - 651 ) Ente Nacional Regulador del Gas</t>
  </si>
  <si>
    <t>( 58 - 651 - 16 ) Regulación del Transporte y Distribución  de Gas</t>
  </si>
  <si>
    <t>UE: Ente Nacional Regulador del Gas</t>
  </si>
  <si>
    <t>Análisis Regulatorio</t>
  </si>
  <si>
    <t>Auditoria a Agentes del Sistema de Gas Natural Comprimido</t>
  </si>
  <si>
    <t>Auditorías de Calidad del Servicio Comercial</t>
  </si>
  <si>
    <t>Auditorías al Sistema de Distribución</t>
  </si>
  <si>
    <t>Auditorías al Sistema de Transmisión</t>
  </si>
  <si>
    <t>( 58 - 652 ) Ente Nacional Regulador de la Electricidad</t>
  </si>
  <si>
    <t>( 58 - 652 - 16 ) Regulación y Contralor del Mercado Eléctrico</t>
  </si>
  <si>
    <t>UE: Directorio del Enre</t>
  </si>
  <si>
    <t>Control de Calidad del Producto Técnico</t>
  </si>
  <si>
    <t>Control de Calidad del Servicio Técnico</t>
  </si>
  <si>
    <t>Control de Calidad del Servicio Comercial</t>
  </si>
  <si>
    <t>Seguridad Eléctrica en la Vía Pública</t>
  </si>
  <si>
    <t>Verificación de Sistemas Gestión Ambiental</t>
  </si>
  <si>
    <t>Sistema Verificado</t>
  </si>
  <si>
    <t>Control Físico de Inversiones</t>
  </si>
  <si>
    <t>Evaluación de la Situación Económica Financiera de los Concesionarios</t>
  </si>
  <si>
    <t>Informe Economico Financiero Realizado</t>
  </si>
  <si>
    <t>Emisión de Certificados de Conveniencia y Necesidad Pública para la Ampliación y/o Acceso a la Red de Transporte de Energía</t>
  </si>
  <si>
    <t>Evaluación de las Indisponibilidades del Sistema de Transporte de Energía Eléctrica</t>
  </si>
  <si>
    <t>Informe Técnico Realizado</t>
  </si>
  <si>
    <t>Inspecciones por Emergencias Producto de Fallas o Cortes de Suministro</t>
  </si>
  <si>
    <t>Verificación de Cumplimiento de Normativa Ambiental</t>
  </si>
  <si>
    <t>Verificación</t>
  </si>
  <si>
    <t xml:space="preserve"> TOTAL PROGRAMAS BAJO SEGUIMIENTO DE MINISTERIO DE ENERGÍA Y MINERÍA</t>
  </si>
  <si>
    <t>( 59 ) Ministerio de Comunicaciones</t>
  </si>
  <si>
    <t>( 59 - 207 ) Ente Nacional de Comunicaciones</t>
  </si>
  <si>
    <t>( 59 - 207 - 16 ) Control y Fiscalización de Servicios de T.I.C.</t>
  </si>
  <si>
    <t>UE: Ente Nacional de Comunicaciones</t>
  </si>
  <si>
    <t>Denuncia Realizada</t>
  </si>
  <si>
    <t>Control de Usuarios Caducos</t>
  </si>
  <si>
    <t>Control de Interferencias</t>
  </si>
  <si>
    <t>Inspección a Estaciones Radioeléctricas</t>
  </si>
  <si>
    <t>Inspección a Estaciones de Radiodifusión</t>
  </si>
  <si>
    <t>Fiscalización de Estaciones Fijas</t>
  </si>
  <si>
    <t>Fiscalización de Estaciones Móviles</t>
  </si>
  <si>
    <t>Realización de Auditorías Contables</t>
  </si>
  <si>
    <t>Medición de Radiaciones No Ionizantes</t>
  </si>
  <si>
    <t>Medición Realizada</t>
  </si>
  <si>
    <t>Comprobaciones Técnicas sobre el Espectro Radioeléctrico atribuido a los Servicios de Radiodifusión</t>
  </si>
  <si>
    <t>Comprobación Técnica Realizada</t>
  </si>
  <si>
    <t>Comprobaciones Técnicas sobre el Espectro Radioeléctrico atribuido a Servicios o Sistemas Radioeléctricos</t>
  </si>
  <si>
    <t>Inspección a Servicios de Telecomunicaciones de Telefonía Fija</t>
  </si>
  <si>
    <t>Inspección a Servicios de Telecomunicaciones de Telefonía Móvil Celular</t>
  </si>
  <si>
    <t>La operatividad actual exige mayor cantidad de pruebas entre los diferentes operadores y  entre equipos de medición distribuidos en diferentes puntos geográficos. Esto conlleva una mayor, en términos de cantidad y calidad, de información recolectada, lo que en consecuencia insume un mayor tiempo para su análisis por parte de técnicos y analistas.</t>
  </si>
  <si>
    <t>( 59 - 207 - 17 ) Atención de Usuarios de Tecnologías de la Información y las Comunicaciones</t>
  </si>
  <si>
    <t>Atención de Usuarios del Interior</t>
  </si>
  <si>
    <t>Reclamo Solucionado</t>
  </si>
  <si>
    <t>Atención de Usuarios del Área Metropolitana</t>
  </si>
  <si>
    <t>( 59 - 207 - 18 ) Administración de Servicios de Tecnologías de la Información y las Comunicaciones</t>
  </si>
  <si>
    <t>Otorg. Autoriz. para Instalación y Puesta en Funcionamiento de Estaciones Radioeléctricas</t>
  </si>
  <si>
    <t>Otorgamiento de Certificados de Operador en Telecomunicaciones</t>
  </si>
  <si>
    <t>Otorgamiento de Licencias de Radioaficionados</t>
  </si>
  <si>
    <t>Adjudicación de Frecuencias</t>
  </si>
  <si>
    <t>Realización de Auditorías Técnicas</t>
  </si>
  <si>
    <t>Asignación de Recursos de Numeración y Señalizacion</t>
  </si>
  <si>
    <t>Autorización de Tarjetas Prepagas de Telecomunicaciones</t>
  </si>
  <si>
    <t>( 59 - 207 - 19 ) Planificación Tecnológica de Tecnologías de la Información y las Comunicaciones</t>
  </si>
  <si>
    <t>Homologación de Equipos</t>
  </si>
  <si>
    <t>Considerando que la ejecución se realiza según las solicitudes ingresadas, y teniendo en cuenta que mediante el Dec 682/2016 se designaron los Directores del Ente, se cumplieron con los expedientes solicitados por los usuarios.</t>
  </si>
  <si>
    <t>Autorización de Empresas para la Fabricación y/o Comercialización de Equipos Homologados</t>
  </si>
  <si>
    <t>( 59 - 207 - 20 ) Control de Servicios Postales</t>
  </si>
  <si>
    <t>Autorización para Operar en el Mercado Postal</t>
  </si>
  <si>
    <t>Autorización Concedida</t>
  </si>
  <si>
    <t>Autorización no Concedida</t>
  </si>
  <si>
    <t>Control de Calidad en los Servicios Postales</t>
  </si>
  <si>
    <t>Producción de Estadísticas del Mercado Postal</t>
  </si>
  <si>
    <t>El desvío acumulado se debe a que no se ha llegado a concluir con los informes de los operativos, debido  a una demora por razones administrativas (se demoró la aprobación del presupuesto para la ejecución de los mismos) en el segundo trimestre y un cambio de metodología para el tercer trimestre.</t>
  </si>
  <si>
    <t>Renovación de Autorizaciones para Operar en el Mercado Postal</t>
  </si>
  <si>
    <t>Renovación Concedida</t>
  </si>
  <si>
    <t>Renovación no Concedida</t>
  </si>
  <si>
    <t>Realización de Inspecciones Operativas</t>
  </si>
  <si>
    <t>Intervención en Procedimientos de Apertura de Envíos Caídos en Rezago</t>
  </si>
  <si>
    <t>Procedimiento Realizado</t>
  </si>
  <si>
    <t>El desvío negativo se debe a una disminución por parte de los prestadores de servicios postales de las solicitudes para participar de la apertura de los envíos caídos en rezago. Asimismo, hay que tener en cuenta que la solicitud de apertura de los envíos caídos en rezago depende en gran parte de la cantidad de piezas que los prestadores tengan en custodia en sus depósitos, las cuales tienen un plazo mínimo de guarda antes de poder proceder a su apertura. De ahí que variará en los trimestres la cantidad de operativos ejecutados, dependiendo de la actividad de las empresas solicitantes.</t>
  </si>
  <si>
    <t>Certificación de Vehículos Afectados a la Actividad Postal</t>
  </si>
  <si>
    <t>A efectos de considerar los desvíos registrados, debe tenerse en cuenta que el número de certificados emitidos varía de acuerdo con la cantidad de solicitudes presentadas por los administrados en cada trimestre, que esta última circunstancia se ve afectada también por el número de empresas cuyo renovación opera en cada trimestre y que además existen variaciones trimestrales o anuales en la flota de vehículos declarada por cada operador, por lo cual el aumento o disminución de ésta última, incidirá en el número de peticiones que presente cada empresa.</t>
  </si>
  <si>
    <t>Certificación de Condición de Operador Postal</t>
  </si>
  <si>
    <t>A efectos de considerar los desvíos registrados, debe tenerse en cuenta que el número de certificados emitidos varía de acuerdo con la cantidad de solicitudes presentadas por los administrados en cada trimestre, así como también según el cumplimiento o incumplimiento de los requisitos normativos en cada petición, análisis que se realiza en forma previa a la emisión del documento aquí en trato.</t>
  </si>
  <si>
    <t>( 59 - 207 - 22 ) Control y Fiscalización de los Servicios de Comunicación Audiovisual</t>
  </si>
  <si>
    <t>Otorgamiento de Licencias de Servicios de Comunicación Audiovisual</t>
  </si>
  <si>
    <t>En tal sentido y con relación al desvío verificado, se destaca que la definición de la meta en los términos de adjudicación, no contempla otra forma posible de finalización del trámite, cual es el rechazo/desistimiento; como así la adjudicación de una licencia depende en el caso de las adjudicaciones directas de la presentación de la documentación necesaria por parte de los peticionantes, a tal efecto.</t>
  </si>
  <si>
    <t>Control de los Servicios de Comunicación Audiovisual</t>
  </si>
  <si>
    <t>Fiscalización de Contenidos Audiovisuales</t>
  </si>
  <si>
    <t>Hora de Visualización</t>
  </si>
  <si>
    <t>( 59 - 207 - 23 ) Enseñanza, Capacitación y Habilitación</t>
  </si>
  <si>
    <t>Formación y Habilitación de Locutores y Operadores</t>
  </si>
  <si>
    <t>Habilitado</t>
  </si>
  <si>
    <t>( 59 - 207 - 24 ) Administración y Gestión de Proyecto Especiales</t>
  </si>
  <si>
    <t>Dictado de Talleres de Capacitación</t>
  </si>
  <si>
    <t>Realización de Encuentros para el Desarrollo de Proyectos Audiovisuales</t>
  </si>
  <si>
    <t>Asistencia Financiera a Proyectos Especiales</t>
  </si>
  <si>
    <t xml:space="preserve"> TOTAL PROGRAMAS BAJO SEGUIMIENTO DE MINISTERIO DE COMUNICACIONES</t>
  </si>
  <si>
    <t>( 70 ) Ministerio de Educación y Deportes</t>
  </si>
  <si>
    <t>( 70 - 101 ) Fundación Miguel Lillo</t>
  </si>
  <si>
    <t>( 70 - 101 - 16 ) Investigación de la Flora, Fauna y Gea</t>
  </si>
  <si>
    <t>UE: Presidencia de la Fundación</t>
  </si>
  <si>
    <t>Servicio Bibliográfico Especializado</t>
  </si>
  <si>
    <t>Exposiciones</t>
  </si>
  <si>
    <t>Exposición</t>
  </si>
  <si>
    <t>Se realizaron más exposiciones de las previstas, de alumnos que hacían su presentación final.</t>
  </si>
  <si>
    <t>Línea de Investigación</t>
  </si>
  <si>
    <t>Conferencias, Congresos y Disertaciones</t>
  </si>
  <si>
    <t>Congreso Organizado</t>
  </si>
  <si>
    <t>Edición de Publicaciones</t>
  </si>
  <si>
    <t>En el 2° trimestre excepcionalmente se realizo la impresión de la Colección del Bicentenario.</t>
  </si>
  <si>
    <t>( 70 - 330 ) Ministerio de Educación y Deportes</t>
  </si>
  <si>
    <t>( 70 - 330 - 17 ) Desarrollo  y Fomento del Deporte Social y del Deporte de Alto Rendimiento</t>
  </si>
  <si>
    <t>UE: Secretaría de Deporte, Educación Física y Recreación</t>
  </si>
  <si>
    <t>Participación de Atletas en Competencias</t>
  </si>
  <si>
    <t>Atleta Participante</t>
  </si>
  <si>
    <t>Becas a Deportistas</t>
  </si>
  <si>
    <t>Promoción e Iniciación Deportiva y Recreativa - CERENA</t>
  </si>
  <si>
    <t>Ración Alimentaria</t>
  </si>
  <si>
    <t>Persona Alojada</t>
  </si>
  <si>
    <t>Inclusión Deportiva de Grupos Focalizados</t>
  </si>
  <si>
    <t>Asistencia Técnico-Financiera a Centros de Fomento Deportivo</t>
  </si>
  <si>
    <t>Técnico</t>
  </si>
  <si>
    <t>Asistencia Financiera a Centros Regionales de Desarrollo Deportivo</t>
  </si>
  <si>
    <t>Promoción del Deporte de Alto Rendimiento Deportivo - CENARD</t>
  </si>
  <si>
    <t>Asistencia Técnica a Deportistas</t>
  </si>
  <si>
    <t>Asistencia Técnico Financiera a Clubes y Organizaciones No Gubernamentales</t>
  </si>
  <si>
    <t>Organización de  Juegos Deportivos</t>
  </si>
  <si>
    <t>Organización Promovida</t>
  </si>
  <si>
    <t>Asistencia Técnica y Financiera a Polos Deportivos Argentina Nuestra Cancha</t>
  </si>
  <si>
    <t>( 70 - 330 - 18 ) Asistencia Médico - Deportiva y Control Antidoping</t>
  </si>
  <si>
    <t>Atención Médica a Deportistas</t>
  </si>
  <si>
    <t>Prestación Efectuada</t>
  </si>
  <si>
    <t>Controles Antidoping</t>
  </si>
  <si>
    <t>( 70 - 330 - 26 ) Desarrollo de la Educación Superior</t>
  </si>
  <si>
    <t>UE: Secretaría de Políticas Universitarias</t>
  </si>
  <si>
    <t>Convalidación de Títulos Extranjeros</t>
  </si>
  <si>
    <t>Título</t>
  </si>
  <si>
    <t>Incentivos a Docentes Universitarios con Actividades de Investigación</t>
  </si>
  <si>
    <t>Docente Investigador</t>
  </si>
  <si>
    <t>Publicaciones Universitarias</t>
  </si>
  <si>
    <t>Otorgamiento de Becas a Alumnos Universitarios de Bajos Recursos</t>
  </si>
  <si>
    <t>Formación Universitaria</t>
  </si>
  <si>
    <t>Autorización de Nuevas Universidades Privadas</t>
  </si>
  <si>
    <t>Reconocimiento Oficial de Títulos Universitarios Nacionales</t>
  </si>
  <si>
    <t>Otorgamiento de Becas para Carreras Prioritarias</t>
  </si>
  <si>
    <t>Otorgamiento de Incentivos para la Finalización de la Carrera de Ingeniería</t>
  </si>
  <si>
    <t>Alumno</t>
  </si>
  <si>
    <t>Certificación de Diplomas y Certificados Analíticos Universitarios</t>
  </si>
  <si>
    <t>Certificado Otorgado</t>
  </si>
  <si>
    <t>( 70 - 330 - 29 ) Gestión Educativa</t>
  </si>
  <si>
    <t>UE: Dirección Nacional de Gestión Educativa</t>
  </si>
  <si>
    <t>Desarrollo de Actividades Científicas, Académicas, Olimpíadas, Ferias de Ciencia, Etc.</t>
  </si>
  <si>
    <t>Alumno Participante</t>
  </si>
  <si>
    <t>Educación a Distancia en Primaria y Secundaria para Alumnos Residentes en el Exterior</t>
  </si>
  <si>
    <t>Alumno Atendido</t>
  </si>
  <si>
    <t>Alfabetización de Adultos</t>
  </si>
  <si>
    <t>Reincorporación de Jóvenes y Adultos a la Educación Formal</t>
  </si>
  <si>
    <t>Alumno Reincorporado</t>
  </si>
  <si>
    <t>Distribución de Ejemplares Plan Nacional de Lectura</t>
  </si>
  <si>
    <t>Ejemplar Distribuido</t>
  </si>
  <si>
    <t>Apoyo a Estudiantes para el Ingreso al Nivel Superior</t>
  </si>
  <si>
    <t>Aportes para la Mejora de la Enseñanza Educación Secundaria</t>
  </si>
  <si>
    <t>Escuela Atendida</t>
  </si>
  <si>
    <t>Aportes para Mejoras en la Enseñanza de las Ciencias Educación Primaria</t>
  </si>
  <si>
    <t>Producción de Materiales Pedagógicos Nivel Inicial</t>
  </si>
  <si>
    <t>Producción Materiales Pedagógicos Nivel Primario</t>
  </si>
  <si>
    <t>Producción Materiales Pedagógicos Nivel Secundario</t>
  </si>
  <si>
    <t>Producción Materiales Pedagógicos Modalidades Educativas</t>
  </si>
  <si>
    <t>Aportes para Proyectos Pedagógicos Nivel Inicial</t>
  </si>
  <si>
    <t>Aportes para Proyectos Pedagógicos Nivel Primario</t>
  </si>
  <si>
    <t>Aportes para Proyectos Pedagógicos Modalidades Educativas</t>
  </si>
  <si>
    <t>Atención Escuelas Primarias Uso de las Tecnologías de la Información y la Comunicación</t>
  </si>
  <si>
    <t>Implementación de Jornada Extendida en Escuelas Primarias</t>
  </si>
  <si>
    <t>Universalización de la Sala de 4 años</t>
  </si>
  <si>
    <t>Sala Atendida</t>
  </si>
  <si>
    <t>Provisión de Centros Multimediales para Escuelas de Educación Secundaria</t>
  </si>
  <si>
    <t>Escuela Equipada</t>
  </si>
  <si>
    <t>Distribución Ejemplares para el Plan FinEs</t>
  </si>
  <si>
    <t>( 70 - 330 - 30 ) Cooperación e Integración Educativa Internacional</t>
  </si>
  <si>
    <t>UE: Dirección Nacional de Cooperación e Integración Educativa Internacional</t>
  </si>
  <si>
    <t>Becas de Perfeccionamiento</t>
  </si>
  <si>
    <t>( 70 - 330 - 32 ) Información y Evaluación de la Calidad Educativa</t>
  </si>
  <si>
    <t>UE: Dirección Nacional de Información y Evaluación de la Calidad Educativa</t>
  </si>
  <si>
    <t>Realización del Operativo Nacional de Evaluación (ONE)</t>
  </si>
  <si>
    <t>Capacitación y Asistencia Técnica</t>
  </si>
  <si>
    <t>Relevamiento Anual Estadístico</t>
  </si>
  <si>
    <t>Establecimiento Relevado</t>
  </si>
  <si>
    <t>Capacitación a Directores, Supervisores y Docentes</t>
  </si>
  <si>
    <t>Investigaciones y Análisis Estadísticos</t>
  </si>
  <si>
    <t>Relevamiento Anual Nominal de Información Online</t>
  </si>
  <si>
    <t>( 70 - 330 - 33 ) Acciones Compensatorias en Educación</t>
  </si>
  <si>
    <t>UE: Dirección Nacional de Políticas Socioeducativas</t>
  </si>
  <si>
    <t>Provisión de Libros (Texto,Lectura y Manual) para Alumnos de Nivel Inicial, Primaria y Secundaria</t>
  </si>
  <si>
    <t>Libro Provisto</t>
  </si>
  <si>
    <t>Entrega de Kit de Útiles y Material Didáctico</t>
  </si>
  <si>
    <t>Otorgamiento de Becas Correspondientes a Leyes Especiales</t>
  </si>
  <si>
    <t>Otorgamiento de Becas a Aborígenes</t>
  </si>
  <si>
    <t>Desarrollo de Centros de Actividades Juveniles</t>
  </si>
  <si>
    <t>Centro Atendido</t>
  </si>
  <si>
    <t>Aportes para la Movilidad Escolar</t>
  </si>
  <si>
    <t>Apoyo a Escuelas Albergues para Actividades Extracurriculares y/o de Extensión</t>
  </si>
  <si>
    <t>Aportes para Proyectos de Educación Especial</t>
  </si>
  <si>
    <t>Otorgamientos de Becas a Alumnos Bajo Protección Judicial</t>
  </si>
  <si>
    <t>Acompañamiento a Escuelas para Gestión de la Asignación Universal por Hijo</t>
  </si>
  <si>
    <t>Aportes para el Desarrollo de Orquestas y Coros Infanto Juveniles</t>
  </si>
  <si>
    <t>Orquesta Asistida</t>
  </si>
  <si>
    <t>Desarrollo de Actividades Recreativas y Educativas</t>
  </si>
  <si>
    <t>Implementación de Sistemas de Control de Ausentismo</t>
  </si>
  <si>
    <t>Desarrollo de Centros de Actividades Infantiles</t>
  </si>
  <si>
    <t>Aporte para el Desarrollo de Jornadas Juveniles Solidarias</t>
  </si>
  <si>
    <t>Apoyo a Escuelas en Situación de Vulnerabilidad</t>
  </si>
  <si>
    <t>Aporte al Programa Nacional de Ajedrez Educativo</t>
  </si>
  <si>
    <t>Participación de Alumnos en el Parlamento Juvenil MERCOSUR</t>
  </si>
  <si>
    <t>Provisión de Ludotecas para el Nivel Inicial</t>
  </si>
  <si>
    <t>Asistencia Financiera para Materiales y Equipamiento Deportivo</t>
  </si>
  <si>
    <t>Asistencia Financiera para Escuelas Rurales</t>
  </si>
  <si>
    <t>Provisión de Colecciones Literarias</t>
  </si>
  <si>
    <t>Asistencia Financiera a Escuelas para Reparaciones Menores</t>
  </si>
  <si>
    <t>Asistencia Financiera a Escuelas para la Adquisición de Material para el Desarrollo de Actividades Artísticas</t>
  </si>
  <si>
    <t>( 70 - 330 - 35 ) Servicio de la Biblioteca de Maestros</t>
  </si>
  <si>
    <t>UE: Dirección de la Biblioteca Nacional de Maestros</t>
  </si>
  <si>
    <t>Servicios Bibliográficos y Audiovisuales para el Usuario de la Educación</t>
  </si>
  <si>
    <t>Lector</t>
  </si>
  <si>
    <t>Asistencia Técnica y Equipamiento a Bibliotecas de la Educación</t>
  </si>
  <si>
    <t>Apoyo Técnico y Equipamiento a Centros de Documentación Provinciales y GCBA</t>
  </si>
  <si>
    <t>Centro</t>
  </si>
  <si>
    <t>Servicio de Difusión y Publicación a Usuarios de Educación</t>
  </si>
  <si>
    <t>Capacitación de Bibliotecarios de Escuelas</t>
  </si>
  <si>
    <t>Integración de Bibliotecas Escolares y Especializadas (BERA)</t>
  </si>
  <si>
    <t>Biblioteca Conectada</t>
  </si>
  <si>
    <t>( 70 - 330 - 37 ) Infraestructura y Equipamiento</t>
  </si>
  <si>
    <t>UE: Dirección General de Infraestructura</t>
  </si>
  <si>
    <t>Transferencias de Recursos para el Mejoramiento de la Infraestructura en Escuelas</t>
  </si>
  <si>
    <t>Metro Cuadrado a Construir</t>
  </si>
  <si>
    <t>Transferencia de Recursos para Equipamiento de Mobiliario para Aulas</t>
  </si>
  <si>
    <t>Aula a Equipar</t>
  </si>
  <si>
    <t>Transferencia de Recursos para Dotación de Servicios Básicos a Escuelas</t>
  </si>
  <si>
    <t>Escuela a Atender</t>
  </si>
  <si>
    <t>Asistencia Financiera para la Construcción de Nuevos Edificios Escolares</t>
  </si>
  <si>
    <t>( 70 - 330 - 39 ) Innovación y Desarrollo de la Formación Tecnológica</t>
  </si>
  <si>
    <t>UE: Instituto Nacional de Educación Tecnológica</t>
  </si>
  <si>
    <t>Capacitación Tecnológica</t>
  </si>
  <si>
    <t>Administración de Incentivos Fiscales</t>
  </si>
  <si>
    <t>Asistencia Financiera a Instituciones de Enseñanza</t>
  </si>
  <si>
    <t>Diseño de Perfiles Profesionales</t>
  </si>
  <si>
    <t>Perfil Diseñado</t>
  </si>
  <si>
    <t>Diseño Curricular de Ofertas Educativas</t>
  </si>
  <si>
    <t>Módulo Diseñado</t>
  </si>
  <si>
    <t>Producción de Materiales Didácticos y de Divulgación en Diversos Soportes</t>
  </si>
  <si>
    <t>Formación de Docentes de Educación Técnico Profesional</t>
  </si>
  <si>
    <t>Asistencia Financiera en Educación Técnico Profesional para Acciones de Retención</t>
  </si>
  <si>
    <t>Asistencia Financiera en Educación Técnico Profesional para Acondicionamiento Edilicio</t>
  </si>
  <si>
    <t>Asistencia Financiera en Educación Técnico Profesional para Equipamiento</t>
  </si>
  <si>
    <t>Asistencia Financiera en Educación Técnico Profesional para Vinculación Tecnológica-Productiva</t>
  </si>
  <si>
    <t>Promoción de Tecnicaturas - Humanísticas y Sociales</t>
  </si>
  <si>
    <t>Tecnicatura Promovida</t>
  </si>
  <si>
    <t>( 70 - 330 - 41 ) Planeamiento Educativo y Fortalecimiento de las Administraciones Provinciales</t>
  </si>
  <si>
    <t>UE: Secretaría de Innovación y Calidad</t>
  </si>
  <si>
    <t>Realización de Cursos de Capacitación para Funcionarios y Personal</t>
  </si>
  <si>
    <t>Diseño e Implementación del Sistema de Administración de Recursos Humanos</t>
  </si>
  <si>
    <t>Técnico Asistido</t>
  </si>
  <si>
    <t>Otorgamiento de Becas Locales y en el Exterior de Postgrados en Educación</t>
  </si>
  <si>
    <t>Diseño e Implementación del Sistema de Legajo Único de Alumnos</t>
  </si>
  <si>
    <t>Diseño e Implementación del Sistema de Juntas de Clasificación y Disciplina</t>
  </si>
  <si>
    <t>Diseño e Implementación del Sistema de Legajo Único de Edificios Escolares</t>
  </si>
  <si>
    <t>Censo Nacional de Infraestructura</t>
  </si>
  <si>
    <t>Realización de Informes sobre Salarios Docentes</t>
  </si>
  <si>
    <t>Asistencia y Capacitación a Unidades Jurisdiccionales del Observatorio de Costos</t>
  </si>
  <si>
    <t>Equipo Asistido</t>
  </si>
  <si>
    <t>Asistencia Técnica a la Red Nacional de Planeamiento Educativo</t>
  </si>
  <si>
    <t>Desarrollo de Cursos Virtuales de Planeamiento Educativo</t>
  </si>
  <si>
    <t>Sistema de Cálculo de Salarios Docentes</t>
  </si>
  <si>
    <t>Asistencia Técnica para la Reingeniería de Procesos</t>
  </si>
  <si>
    <t>Diseño de Proyectos Educativos</t>
  </si>
  <si>
    <t>Proyecto Diseñado</t>
  </si>
  <si>
    <t>Informes Analíticos sobre Costos Educativos</t>
  </si>
  <si>
    <t>( 70 - 330 - 45 ) Acciones de Formación Docente</t>
  </si>
  <si>
    <t>UE: Instituto Nacional de Formación Docente</t>
  </si>
  <si>
    <t>Otorgamiento de Becas para Estudiantes de Institutos de Formación Docentes</t>
  </si>
  <si>
    <t>Becas de Formación Docente para Estudiantes Indígenas</t>
  </si>
  <si>
    <t>Asistencia Financiera a Institutos de Formación Docente</t>
  </si>
  <si>
    <t>Capacitación a Directivos</t>
  </si>
  <si>
    <t>Director Capacitado</t>
  </si>
  <si>
    <t>Otorgamiento de Becas para Postgrado y Especialización</t>
  </si>
  <si>
    <t>Material de Investigación sobre la Formación Docentes</t>
  </si>
  <si>
    <t>Promoción de Proyectos de Investigación Pedagógica</t>
  </si>
  <si>
    <t>Publicación de Normas sobre Formación Docente</t>
  </si>
  <si>
    <t>Publicación de Información y Análisis Estadísticos</t>
  </si>
  <si>
    <t>Publicación de Materiales Pedagógicos en Diversos Soportes</t>
  </si>
  <si>
    <t>Provisión de Bibliotecas a Institutos de Formación Docente</t>
  </si>
  <si>
    <t>Promoción de Proyectos Institucionales de Memoria y Derechos Humanos</t>
  </si>
  <si>
    <t>Consolidación y Fortalecimiento de la Red Nodos Virtuales de Formación Docente</t>
  </si>
  <si>
    <t>Formación Virtual de Estudiantes de Formación Docente</t>
  </si>
  <si>
    <t>Formación en Investigación</t>
  </si>
  <si>
    <t>Formación en Memoria y Derechos Humanos</t>
  </si>
  <si>
    <t>( 70 - 804 ) Comisión Nacional de Evaluación y Acreditación Universitaria</t>
  </si>
  <si>
    <t>( 70 - 804 - 16 ) Evaluación y Acreditación Universitaria</t>
  </si>
  <si>
    <t>UE: Comisión Nacional de Evaluación y Acreditación Universitaria</t>
  </si>
  <si>
    <t>Evaluación Institucional Externa</t>
  </si>
  <si>
    <t>Institución Evaluada</t>
  </si>
  <si>
    <t>Las evaluaciones externas se realizan a demanda de las instituciones universitarias, las que presentan sus informes de autoevaluación institucional de manera espontánea.</t>
  </si>
  <si>
    <t>Evaluación de Proyectos Institucionales</t>
  </si>
  <si>
    <t>Proyecto Institucional</t>
  </si>
  <si>
    <t>Los desvíos que se observan respecto a lo programado se debe a que la Dirección de Evaluación Institucional cumple sus funciones de acuerdo a la demanda espontánea de las fundaciones o instituciones universitarias que inician trámites a través de la Dirección Nacional de Gestión Universitaria, los cuales son enviados con posterioridad a la CONEAU para su tratamiento.</t>
  </si>
  <si>
    <t>Evaluacion de Programas de Grado</t>
  </si>
  <si>
    <t>El desvío acumulado de las metas físicas durante los primeros trimestres  del año es positivo. Esta mejora se registró en el segundo trimestre y  se debe fundamentalmente a la incorporación y capacitación de integrantes al equipo técnico, lo cual  permitió concluir aquellos trámites cuya resolución había sido oportunamente prevista para el trimestre anterior y permitió incrementar el número de proyectos de resolución. En este sentido, la mejora es temporal y se cumplirá con lo proyectado para el año 2016.</t>
  </si>
  <si>
    <t>Evaluacion de Programas de Posgrado</t>
  </si>
  <si>
    <t>El desvío acumulado de las metas físicas durante los primeros tres trimestres se explica por la naturaleza dinámica del proceso de acreditación, en el cual tienen impacto variaciones temporales y aspectos contingentes del sistema (cuestiones de logística, tiempos y movimiento de los pares evaluadores, envío de documentación respaldatoria por parte de las instituciones, entre otras). Estos aspectos se reflejan en la resolución de trámites y explican la  redistribución del cumplimiento de metas  a lo largo del año en relación con la planificación particular de cada trimestre.  En este sentido, por el momento conviene considerar el desvío positivo acumulado como una mejora temporal, aunque es posible que, a partir de la producción del último trimestre, se mantenga. En cualquier caso, podrá cumplirse con lo proyectado globalmente para el año 2016.</t>
  </si>
  <si>
    <t xml:space="preserve"> TOTAL PROGRAMAS BAJO SEGUIMIENTO DE MINISTERIO DE EDUCACIÓN Y DEPORTES</t>
  </si>
  <si>
    <t>( 71 ) Ministerio de Ciencia, Tecnología e Innovación Productiva</t>
  </si>
  <si>
    <t>( 71 - 103 ) Consejo Nacional de Investigaciones Científicas y Técnicas</t>
  </si>
  <si>
    <t>( 71 - 103 - 16 ) Formación de Recursos Humanos y Promoción Científica y Tecnológica</t>
  </si>
  <si>
    <t>UE: Consejo Nacional de Investigaciones Científicas y Técnicas</t>
  </si>
  <si>
    <t>Asesoramiento Técnico</t>
  </si>
  <si>
    <t>Menor demanda sostenida durante los tres trimestres.</t>
  </si>
  <si>
    <t>Asistencia Técnica en la Gestión de Patentes</t>
  </si>
  <si>
    <t>Patente</t>
  </si>
  <si>
    <t>Menor demanda de socios internacionales y de empresas co-titulares de desarrollos conjuntos.</t>
  </si>
  <si>
    <t>( 71 - 103 - 17 ) Exhibición Pública e Investigación en Ciencias Naturales de la República Argentina</t>
  </si>
  <si>
    <t>UE: Museo Arg. De Cs. Nat. "Bernardino Rivadavia",Inst. N. Inv. Cs. Na.</t>
  </si>
  <si>
    <t>Se mantiene un desvío positivo como consecuencia de la mayor demanda y del posicionamiento del museo como alternativa turística y cultural.</t>
  </si>
  <si>
    <t>El desvío acumulado se vincula con la escasa  afluencia de alumnos durante el verano, con los feriados establecidos y la menor demanda ocurrida en el segundo trimestre.</t>
  </si>
  <si>
    <t>Caso Investigado</t>
  </si>
  <si>
    <t>Menor demanda sostenida durante el segundo y tercer trimestre.</t>
  </si>
  <si>
    <t>( 71 - 106 ) Comisión Nacional de Actividades Espaciales</t>
  </si>
  <si>
    <t>( 71 - 106 - 16 ) Generación de Ciclos de Información Espacial Completos</t>
  </si>
  <si>
    <t>UE: Gerencia de Gestión Tecnológica</t>
  </si>
  <si>
    <t>Distribución de Imágenes Satelitales</t>
  </si>
  <si>
    <t>Imagen de 100 Mb</t>
  </si>
  <si>
    <t>Durante el año 2015 se agregaron los Satélites LANDSAT 8 y SPOT 6, que generan una cantidad muy grande de imágenes y archivos, que no estuvieron previstos al momento de la programación de las metas, y aún no permite realizar una estimación más ajustada. Asimismo, en este trimestre se incorporó la distribución vía Internet del LANDAST8 Índices.</t>
  </si>
  <si>
    <t>Distribución de Información Elaborada a partir de Imágenes Satelitales</t>
  </si>
  <si>
    <t>Durante el año 2015 se agregaron los Satélites LANDSAT 8 y SPOT 6, que generan una cantidad muy grande de imágenes y archivos, que no estuvieron previstos al momento de la programación de las metas, y aún no permite realizar una estimación más ajustada.</t>
  </si>
  <si>
    <t>( 71 - 336 ) Ministerio de Ciencia, Tecnología e Innovación Productiva</t>
  </si>
  <si>
    <t>( 71 - 336 - 43 ) Formulación e Implementación de la Política de Ciencia y Tecnología</t>
  </si>
  <si>
    <t>UE: Ministerio de Ciencia, Tecnología e Innovación Productiva</t>
  </si>
  <si>
    <t>La disminución de la meta proyectadase relaciona con la necesidad de mayor cantidad de recursos para realizar actividades de difusión y capacitación de usuarios.</t>
  </si>
  <si>
    <t>Subsidios a Instituciones</t>
  </si>
  <si>
    <t>Otorgamiento de menorcuantidad de subsidios de mayor cuantia por decisiones politicas.</t>
  </si>
  <si>
    <t>Fomento de la Vinculación Científica con el Exterior</t>
  </si>
  <si>
    <t>Viaje Realizado</t>
  </si>
  <si>
    <t>Proyectos  Federales de Innovación Productiva</t>
  </si>
  <si>
    <t>Proyectos de Desarrollo Tecnológico  Municipal</t>
  </si>
  <si>
    <t>Se reprogramaron las metas en el 3 trimestre. Se acordaron nuevos programas de financiamiento que se ejecutara a taves del COFECYT.</t>
  </si>
  <si>
    <t>Apoyo Tecnológico al Sector Turismo</t>
  </si>
  <si>
    <t>Eslabonamientos Productivos</t>
  </si>
  <si>
    <t>Relevamiento de Necesidades Tecnologicas en Provincias</t>
  </si>
  <si>
    <t>Convenio Firmado</t>
  </si>
  <si>
    <t>Programa Federal de Ciencia y Tecnología</t>
  </si>
  <si>
    <t>A la fecha se encuentran en proceso de evaluación las ideas proyecto presentadas para las cinco líneas de financiamiento abiertas durante el tercer trimestre por el Consejo Federal de Ciencia y Tecnología bajo la modalidad de fecha permanente.</t>
  </si>
  <si>
    <t>Programas Específico de Demandas Federales de Ciencia y Tecnología</t>
  </si>
  <si>
    <t>Programas de Soluciones Federales de Diseño</t>
  </si>
  <si>
    <t>Programa de Robótica y Tecnología para Educar</t>
  </si>
  <si>
    <t>( 71 - 336 - 44 ) Promoción y Financiamiento de Actividades de Ciencia,Tecnología e Innovación</t>
  </si>
  <si>
    <t>UE: Agencia Nacional de Promoción Científica y Tecnológica</t>
  </si>
  <si>
    <t>Otorgamiento de Subsidios para la  Promoción de la  Industria del Software</t>
  </si>
  <si>
    <t>Los desembolsos se realizan en base a las rendiciones de los beneficiarios.</t>
  </si>
  <si>
    <t>Subsidio FONARSEC</t>
  </si>
  <si>
    <t>Demora en la firma de los contratos.</t>
  </si>
  <si>
    <t>Subsidio FONTAR</t>
  </si>
  <si>
    <t>Crédito FONTAR</t>
  </si>
  <si>
    <t>Préstamo Otorgado</t>
  </si>
  <si>
    <t>Subsidio FONCYT</t>
  </si>
  <si>
    <t xml:space="preserve"> TOTAL PROGRAMAS BAJO SEGUIMIENTO DE MINISTERIO DE CIENCIA, TECNOLOGÍA E INNOVACIÓN PRODUCTIVA</t>
  </si>
  <si>
    <t>( 72 ) Ministerio de Cultura</t>
  </si>
  <si>
    <t>( 72 - 113 ) Teatro Nacional Cervantes</t>
  </si>
  <si>
    <t>( 72 - 113 - 16 ) Acciones Artísticas del Teatro Nacional Cervantes</t>
  </si>
  <si>
    <t>UE: Teatro Nacional Cervantes</t>
  </si>
  <si>
    <t>Obras Puestas en Escena</t>
  </si>
  <si>
    <t>Representaciones Artísticas en las Salas del Teatro Nacional Cervantes</t>
  </si>
  <si>
    <t>Reprogramación de las presentaciones en diferentes programas y espectáculos</t>
  </si>
  <si>
    <t>Representaciones Artísticas en Gira Nacional</t>
  </si>
  <si>
    <t>Representaciones Artísticas en el Proyecto Plan Federal de Coproducciones</t>
  </si>
  <si>
    <t>Representación Artística en Gira Internacional</t>
  </si>
  <si>
    <t>Representación Artística en El Cervantes va a la Escuela</t>
  </si>
  <si>
    <t>Representación Artística en El Cervantes por los Caminos</t>
  </si>
  <si>
    <t>Representación Artística en El Cervantes en los Sindicatos</t>
  </si>
  <si>
    <t>Representación Artística en El Cervantes en las Cárceles</t>
  </si>
  <si>
    <t>( 72 - 116 ) Biblioteca Nacional</t>
  </si>
  <si>
    <t>( 72 - 116 - 25 ) Servicios de la Biblioteca Nacional</t>
  </si>
  <si>
    <t>UE: Dirección de la Biblioteca Nacional</t>
  </si>
  <si>
    <t>Formación de Bibliotecarios</t>
  </si>
  <si>
    <t>Eventos Culturales</t>
  </si>
  <si>
    <t>Realización de Talleres Artísticos y Literarios</t>
  </si>
  <si>
    <t>Producción Audiovisual</t>
  </si>
  <si>
    <t>Consultas al Sitio Web</t>
  </si>
  <si>
    <t>Ingreso</t>
  </si>
  <si>
    <t>Catalogación Bibliográfica</t>
  </si>
  <si>
    <t>Conservación y Restauración Bibliográfica</t>
  </si>
  <si>
    <t>Desarrollo de la Colección</t>
  </si>
  <si>
    <t>Servicio de Digitalización</t>
  </si>
  <si>
    <t>Archivo Digital</t>
  </si>
  <si>
    <t>( 72 - 117 ) Instituto Nacional del Teatro</t>
  </si>
  <si>
    <t>( 72 - 117 - 16 ) Fomento, Producción y Difusión del Teatro</t>
  </si>
  <si>
    <t>UE: Instituto Nacional del Teatro</t>
  </si>
  <si>
    <t>Otorgamiento de Becas</t>
  </si>
  <si>
    <t>La demora en entregas de documentación por parte de los becarios no hizo posible el logro de las metas.</t>
  </si>
  <si>
    <t>Asistencia Financiera a la Actividad Teatral</t>
  </si>
  <si>
    <t>Sala Teatral</t>
  </si>
  <si>
    <t>Grupo Teatral</t>
  </si>
  <si>
    <t>Fomento de Dramaturgos</t>
  </si>
  <si>
    <t>Fiestas del Teatro</t>
  </si>
  <si>
    <t>Fiesta</t>
  </si>
  <si>
    <t>Modificaciones en las fechas de realización de diversas fiestas provinciales y regionales</t>
  </si>
  <si>
    <t>( 72 - 337 ) Ministerio de Cultura</t>
  </si>
  <si>
    <t>( 72 - 337 - 36 ) Difusión y Promoción de la Música, la Danza, las Artes Escénicas y Visuales</t>
  </si>
  <si>
    <t>UE: Ministerio de Cultura</t>
  </si>
  <si>
    <t>Orquesta Nacional de Música Argentina</t>
  </si>
  <si>
    <t>Presentación Artística</t>
  </si>
  <si>
    <t>Banda Sinfónica y Coro Polifónico de Ciegos</t>
  </si>
  <si>
    <t>Ballet Folklórico Nacional</t>
  </si>
  <si>
    <t>Coro Nacional de Jóvenes</t>
  </si>
  <si>
    <t>Coro Nacional de Niños</t>
  </si>
  <si>
    <t>Orquesta Sinfónica Nacional</t>
  </si>
  <si>
    <t>Coro Polifónico Nacional</t>
  </si>
  <si>
    <t>Instituto Nacional de Musicología</t>
  </si>
  <si>
    <t>Tema Investigado</t>
  </si>
  <si>
    <t>( 72 - 337 - 37 ) Preservación, Difusión y Exhibición del Patrimonio Cultural</t>
  </si>
  <si>
    <t>Ingreso de Visitantes a Museos y Lugares Históricos</t>
  </si>
  <si>
    <t>A raiz del cambio de gestion y la posterior implementacion de nuevas estructuras organico funcionales aprobadas por Dec. N 35/16 y la DA N 213/16 se produjo un atraso en todas las gestiones administrativas lo que a su vez provoco la disminucion en el cumplimiento dde las metas se;aladas dado que al no contar con la firma de los funcionarios competentes para autorizar las tramitaciones inherentes a la realizacion de actividades, las mismas no  pudieron llevarse a cabo.</t>
  </si>
  <si>
    <t>Realización de Conferencia</t>
  </si>
  <si>
    <t>Conferencia</t>
  </si>
  <si>
    <t>Realización de Talleres</t>
  </si>
  <si>
    <t>Realización de Videos Culturales y Patrimonio Cultural</t>
  </si>
  <si>
    <t>Video</t>
  </si>
  <si>
    <t>Organización de Encuentros sobre Patrimonio Histórico Cultural</t>
  </si>
  <si>
    <t>Realización de Exposiciones Antropológicas y de Artesanías</t>
  </si>
  <si>
    <t>( 72 - 337 - 38 ) Fomento de las Industrias Culturales</t>
  </si>
  <si>
    <t>( 72 - 337 - 40 ) Fomento y Apoyo Económico a Bibliotecas Populares</t>
  </si>
  <si>
    <t>Apoyo a Bibliotecas Populares</t>
  </si>
  <si>
    <t>Acrecentamiento Bibliográfico Bibliotecas</t>
  </si>
  <si>
    <t>Cursos de Capacitación</t>
  </si>
  <si>
    <t>( 72 - 337 - 41 ) Estudios e Investigaciones Históricas sobre Juan Domingo Perón</t>
  </si>
  <si>
    <t>Edición de Libros</t>
  </si>
  <si>
    <t>Investigaciones Históricas</t>
  </si>
  <si>
    <t>Conferencias</t>
  </si>
  <si>
    <t>( 72 - 337 - 42 ) Difusión, Concientización y Protección del Patrimonio Cultural del Museo de Bellas Artes</t>
  </si>
  <si>
    <t>Gestión de Colecciones</t>
  </si>
  <si>
    <t>Pieza Intervenida</t>
  </si>
  <si>
    <t>Exposiciones de Bellas Artes</t>
  </si>
  <si>
    <t>Sala de Exposición Permanente Realizada</t>
  </si>
  <si>
    <t>Exposición Temporaria Realizada</t>
  </si>
  <si>
    <t>Obedece a la producción de muestras temporarias no previstas al momento de la formulación.</t>
  </si>
  <si>
    <t>Actividades Educativas y Culturales</t>
  </si>
  <si>
    <t>Actividad Realizada</t>
  </si>
  <si>
    <t>( 72 - 337 - 43 ) Promoción de Políticas Culturales y Cooperación Internacional</t>
  </si>
  <si>
    <t>Portergación de la actividad por desición política.</t>
  </si>
  <si>
    <t>Capacitación a Provincias y Municipios</t>
  </si>
  <si>
    <t>Instrumentación de Concursos y Premios</t>
  </si>
  <si>
    <t>Premiado</t>
  </si>
  <si>
    <t>Encuentros y Jornadas de Difusión Cultural</t>
  </si>
  <si>
    <t>Organización de eventos Nacionales e Internacionales de difusión de la cultura</t>
  </si>
  <si>
    <t>Asistencia Financiera a Organismos Internacionales de la Cultura</t>
  </si>
  <si>
    <t>Organismo Asistido</t>
  </si>
  <si>
    <t>( 72 - 337 - 48 ) Fortalecimiento de las Expresiones Federales</t>
  </si>
  <si>
    <t>Jornada Realizada</t>
  </si>
  <si>
    <t>Asistencias Técnicas a Municipios</t>
  </si>
  <si>
    <t>Participación Artística en Eventos</t>
  </si>
  <si>
    <t>Asistencias Técnicas en Muestras Regionales y Provinciales</t>
  </si>
  <si>
    <t>Fortalecimiento de las Expresiones del Carnaval</t>
  </si>
  <si>
    <t>( 72 - 337 - 50 ) Acceso Igualitario, Desarrollo y Promoción de los Derechos Culturales</t>
  </si>
  <si>
    <t>Difusión del Conocimiento sobre las Islas Malvinas - Museo Malvinas</t>
  </si>
  <si>
    <t>Visitantes</t>
  </si>
  <si>
    <t>Contrataciones Artísticas</t>
  </si>
  <si>
    <t>Grupo Musical</t>
  </si>
  <si>
    <t>Obras Teatrales</t>
  </si>
  <si>
    <t>Asistencia Técnica en Materia de Igualdad Cultural</t>
  </si>
  <si>
    <t>Beneficiarios</t>
  </si>
  <si>
    <t>Intervenciones en Espacios Públicos</t>
  </si>
  <si>
    <t>Murales</t>
  </si>
  <si>
    <t>Promoción de la Casa de la Cultura Popular</t>
  </si>
  <si>
    <t>Asistencia a Talleres</t>
  </si>
  <si>
    <t>Funciones</t>
  </si>
  <si>
    <t>Difusión de la Diversidad Cultural</t>
  </si>
  <si>
    <t>Encuentros</t>
  </si>
  <si>
    <t>Participantes</t>
  </si>
  <si>
    <t>Taller Titiriteros</t>
  </si>
  <si>
    <t>( 72 - 337 - 53 ) Planificación General de Programas Culturales</t>
  </si>
  <si>
    <t>Programación Artística</t>
  </si>
  <si>
    <t>Organización de Festivales</t>
  </si>
  <si>
    <t>Festival</t>
  </si>
  <si>
    <t>Realización de Audiovisuales</t>
  </si>
  <si>
    <t>Programa</t>
  </si>
  <si>
    <t>Instrumentación de Concursos Audiovisuales</t>
  </si>
  <si>
    <t>Concurso</t>
  </si>
  <si>
    <t>Conferencias a Nivel Provincial</t>
  </si>
  <si>
    <t>Investigación Consumos Culturales</t>
  </si>
  <si>
    <t>Estudio</t>
  </si>
  <si>
    <t>Impresión de Fascículos</t>
  </si>
  <si>
    <t>Fascículo</t>
  </si>
  <si>
    <t>( 72 - 802 ) Fondo Nacional de las Artes</t>
  </si>
  <si>
    <t>( 72 - 802 - 16 ) Financiamiento para el Fomento de las Artes</t>
  </si>
  <si>
    <t>UE: Fondo Nacional de las Artes</t>
  </si>
  <si>
    <t>Préstamos al Sector Privado</t>
  </si>
  <si>
    <t>Prestatario</t>
  </si>
  <si>
    <t>En el tercer trimestre de 2016 el actual Directorio del Fondo otorgó 17 préstamos, siendo las metas programadas de 25 préstamos.
El Directorio decidió abrir nuevas líneas de crédito y ampliar el monto de los préstamos. Actualmente se encuentran vigentes las siguientes líneas:
PRÉSTAMOS a personas físicas o jurídicas:
-Microcréditos de hasta $50.000 
-Préstamos Personales de hasta $300.000
-Préstamos Hipotecarios de hasta $1.000.000 
Por ello se ejecutó la totalidad de la cuota asignada para el trimestre y se redujo la cantidad de préstamos acordados al sector privado, debiendo postergarse varios pedidos para el próximo trimestre.</t>
  </si>
  <si>
    <t>Asistencia Financiera a Actividades Culturales</t>
  </si>
  <si>
    <t>En lo que respecta a subsidios para actividades culturales, en el tercer trimestre de 2016 se acordaron 35 subsidios, en lugar de los 50 programados.
Al igual que en el caso de los préstamos, el Directorio amplió los montos para los subsidios destinados a entidades privadas y cooperativas teatrales:
-Para insumos: Por un monto máximo de $100.000
-Para inversión: Por un monto máximo de $200.000
-Para infraestructura: Por un monto máximo de $300.000
Atento a ello la cuota del trimestre resultó insuficiente para atender todos los pedidos de subsidios, los cuales se evaluarán en el cuarto trimestre.</t>
  </si>
  <si>
    <t xml:space="preserve">Actualmente los jurados del concurso de Becas Bicentenario a la Creación, para conmemorar el bicentenario de la Independencia Nacional se encuentran evaluando los proyectos presentados (5000 presentaciones)
Estas becas se proponen apoyar la CREACIÓN tanto individual como grupal de artistas de todo el país.
Los resultados del concurso se reflejarán en el próximo trimestre. Ello estaba contemplado en la programación de las metas del tercer trimestre ya que no se previó otorgar </t>
  </si>
  <si>
    <t>becas en el mismo</t>
  </si>
  <si>
    <t>Becas de Creación</t>
  </si>
  <si>
    <t>Actualmente los jurados del concurso de Becas Bicentenario a la Creación, para conmemorar el bicentenario de la Independencia Nacional se encuentran evaluando los proyectos presentados (5000 presentaciones)
Estas becas se proponen apoyar la CREACIÓN tanto individual como grupal de artistas de todo el país.
Los resultados del concurso se reflejarán en el próximo trimestre. Ello estaba contemplado en la programación de las metas del tercer trimestre ya que no se previó otorgar becas en el mismo</t>
  </si>
  <si>
    <t>Premios</t>
  </si>
  <si>
    <t>En lo referente a la operatoria correspondiente a premios, el actual Directorio decidió la realización de varios concursos en las diferentes disciplinas que apoya el Fondo: MÚSICA, LETRAS, MEDIOS AUDIOVISUALES y ARTES VISUALES.
Las numerosas propuestas presentadas a los concursos están siendo evaluadas por los jurados y los premios de los mismos se otorgarán en el próximo trimestre. Por ello no se alcanzaron las metas programadas, adjudicándose 6 premios en lugar de los 26 previstos.</t>
  </si>
  <si>
    <t>Fondo Editorial</t>
  </si>
  <si>
    <t>El Directorio decidió postergar para el cuarto trimestre la edición que estaba programada por lo que no se realizaron ediciones en el tercer trimestre.</t>
  </si>
  <si>
    <t>Otorgamiento de Becas de Investigación</t>
  </si>
  <si>
    <t>Realización de Talleres para Artistas y Becarios</t>
  </si>
  <si>
    <t>Taller Realizado</t>
  </si>
  <si>
    <t>De acuerdo a lo previsto, no se realizaron talleres en el tercer trimestre.</t>
  </si>
  <si>
    <t>Fomento de Nuevas Expresiones Artísticas</t>
  </si>
  <si>
    <t>En el tercer trimestre se continuó con la realización del Ciclo de Música Popular (FNA, UPCN, UOCRA) en el Teatro Gastón Barral, Rawson 42 (sede de UOCRA) Capital Federal, decidiendo el Directorio llevar a cabo 9 recitales en lugar de los 20 programados.</t>
  </si>
  <si>
    <t>Divulgación de la Artes Plásticas y las Artesanías</t>
  </si>
  <si>
    <t>Exposición Realizada</t>
  </si>
  <si>
    <t>En el caso de las exposiciones, en el tercer trimestre el Directorio decidió no realizar muestras y postergar la exposición prevista, para el último trimestre del año.</t>
  </si>
  <si>
    <t xml:space="preserve"> TOTAL PROGRAMAS BAJO SEGUIMIENTO DE MINISTERIO DE CULTURA</t>
  </si>
  <si>
    <t>( 75 ) Ministerio de Trabajo, Empleo y Seguridad Social</t>
  </si>
  <si>
    <t>( 75 - 350 ) Ministerio de Trabajo, Empleo y Seguridad Social</t>
  </si>
  <si>
    <t>( 75 - 350 - 16 - 1 ) Acciones de Empleo</t>
  </si>
  <si>
    <t>3.6</t>
  </si>
  <si>
    <t>UE: Dirección Nacional de Promoción del Empleo</t>
  </si>
  <si>
    <t>Empleo Transitorio</t>
  </si>
  <si>
    <t>Beneficio Mensual</t>
  </si>
  <si>
    <t>Mantenimiento Empleo Privado</t>
  </si>
  <si>
    <t>Asistencia Técnica Proyectos Pago Unico</t>
  </si>
  <si>
    <t>Incentivos para la Reinserción Laboral</t>
  </si>
  <si>
    <t>Asistencia para la Inserción Laboral</t>
  </si>
  <si>
    <t>( 75 - 350 - 16 - 4 ) Seguro de Capacitación y Empleo</t>
  </si>
  <si>
    <t>Atención del Seguro de Capacitación y Empleo</t>
  </si>
  <si>
    <t>( 75 - 350 - 20 ) Formulación y Regulación de la Política Laboral</t>
  </si>
  <si>
    <t>UE: Secretaría de Trabajo</t>
  </si>
  <si>
    <t>Negociación de Convenios Colectivos</t>
  </si>
  <si>
    <t>Convenio</t>
  </si>
  <si>
    <t>Actualización generalizada de salarios.</t>
  </si>
  <si>
    <t>Conciliación</t>
  </si>
  <si>
    <t>Tendencia en alta por los reclamos iniciados por el SECLO WEB con objeto de accidente.</t>
  </si>
  <si>
    <t>( 75 - 350 - 22 ) Regularización del Trabajo</t>
  </si>
  <si>
    <t>Fiscalización de Establecimientos</t>
  </si>
  <si>
    <t>Establecimiento Inspeccionado</t>
  </si>
  <si>
    <t>( 75 - 350 - 23 ) Acciones de Capacitación Laboral</t>
  </si>
  <si>
    <t>UE: Secretaría de Empleo</t>
  </si>
  <si>
    <t>Capacitación Laboral</t>
  </si>
  <si>
    <t>Asistencia para Capacitación</t>
  </si>
  <si>
    <t>Asistencia Técnica y Financiera para Terminalidad Educativa</t>
  </si>
  <si>
    <t>Asistencia Técnico Financiera para Capacitación Laboral</t>
  </si>
  <si>
    <t>Asistencia Técnica y Financiera en Formación y Terminalidad Educativa</t>
  </si>
  <si>
    <t>Asistencia Financiera a Jóvenes Desocupados</t>
  </si>
  <si>
    <t>Asistencia a Trabajadores Desocupados para Desarrollar Proyectos Formativos Ocupacionales</t>
  </si>
  <si>
    <t>( 75 - 350 - 24 ) Sistema Federal de Empleo</t>
  </si>
  <si>
    <t>Asistencia Técnica y Financiera para la Gestión Local del Empleo</t>
  </si>
  <si>
    <t>Reordenamiento administrativo y revisión de líneas de trabajo.</t>
  </si>
  <si>
    <t>Orientación Laboral</t>
  </si>
  <si>
    <t>Persona Orientada</t>
  </si>
  <si>
    <t>( 75 - 850 ) Administración Nacional de la Seguridad Social</t>
  </si>
  <si>
    <t>( 75 - 850 - 16 - 1 ) Prestaciones Previsionales del Régimen de Reparto</t>
  </si>
  <si>
    <t>UE: Subdirección Ejecutiva de Prestaciones</t>
  </si>
  <si>
    <t>Desvío no significativo.</t>
  </si>
  <si>
    <t>( 75 - 850 - 16 - 3 ) Prestaciones Previsionales por Moratoria Previsional</t>
  </si>
  <si>
    <t>( 75 - 850 - 17 ) Complementos a las Prestaciones Previsionales</t>
  </si>
  <si>
    <t>Atención Subsidio de Contención Familiar</t>
  </si>
  <si>
    <t>Atención Subsidios Tarifas</t>
  </si>
  <si>
    <t>( 75 - 850 - 18 ) Seguro de Desempleo</t>
  </si>
  <si>
    <t>Atención de Seguros de Desempleo</t>
  </si>
  <si>
    <t>( 75 - 850 - 19 - 1 ) Asignaciones Familiares Activos</t>
  </si>
  <si>
    <t>Asignación por Adopción</t>
  </si>
  <si>
    <t>Asignación por Hijo</t>
  </si>
  <si>
    <t>Asignación por Hijo Discapacitado</t>
  </si>
  <si>
    <t>Asignación por Maternidad</t>
  </si>
  <si>
    <t>Asignación por Matrimonio</t>
  </si>
  <si>
    <t>Asignación por Nacimiento</t>
  </si>
  <si>
    <t>Asignación Prenatal</t>
  </si>
  <si>
    <t>Ayuda Escolar Anual</t>
  </si>
  <si>
    <t>( 75 - 850 - 19 - 2 ) Asignaciones Familiares Pasivos</t>
  </si>
  <si>
    <t>Asignación por Cónyuge</t>
  </si>
  <si>
    <t>( 75 - 850 - 19 - 3 ) Asignacion Universal para Proteccion Social</t>
  </si>
  <si>
    <t>Asignación Universal por Hijo</t>
  </si>
  <si>
    <t>Asignación por Embarazo</t>
  </si>
  <si>
    <t>( 75 - 850 - 19 - 4 ) Asignaciones Familiares Sector Público Nacional</t>
  </si>
  <si>
    <t>( 75 - 850 - 20 ) Atención Ex-Cajas Provinciales</t>
  </si>
  <si>
    <t>( 75 - 850 - 21 ) Atención Pensiones Ex-Combatientes y Régimen Reparatorio Ley Nº26.913</t>
  </si>
  <si>
    <t>Atención de Pensiones Ex-Combatientes</t>
  </si>
  <si>
    <t>Atención de Pensiones ex - Presos Políticos</t>
  </si>
  <si>
    <t>( 75 - 850 - 28 ) Asistencia Financiera al Programa Conectar Igualdad</t>
  </si>
  <si>
    <t>UE: Dirección General Ejecutiva Programa Conectar igualdad</t>
  </si>
  <si>
    <t>Adquisición de Computadoras para Alumnos y Docentes de Escuelas Secundarias</t>
  </si>
  <si>
    <t>Computadora</t>
  </si>
  <si>
    <t>Los proveedores no cumplieron con los plazos de entrega. Estas demoras van a subasanrse en el último trimestre.</t>
  </si>
  <si>
    <t>( 75 - 850 - 29 ) Programa de Respaldo a Estudiantes de Argentina - PROGRESAR</t>
  </si>
  <si>
    <t>Asistencia a Jóvenes Estudiantes</t>
  </si>
  <si>
    <t>( 75 - 852 ) Superintendencia de Riesgos del Trabajo</t>
  </si>
  <si>
    <t>( 75 - 852 - 16 ) Fiscalización Cumplimiento de la Ley de Riesgos del Trabajo</t>
  </si>
  <si>
    <t>UE: Superintendencia de Riesgos del Trabajo</t>
  </si>
  <si>
    <t>Fiscalización del Cumplimiento Prestaciones Dinerarias en ART y Empleadores Autoasegurados</t>
  </si>
  <si>
    <t>Auditoria en ARTs y Empleadores Autoasegurados</t>
  </si>
  <si>
    <t>Fiscalización en Empresas</t>
  </si>
  <si>
    <t>Auditoría de Exámenes Periódicos</t>
  </si>
  <si>
    <t>Auditoría de Control Interno</t>
  </si>
  <si>
    <t>Auditoría de Contratos de Afiliación</t>
  </si>
  <si>
    <t>Auditoría en sede de ART/EA de Prestaciones en Especies</t>
  </si>
  <si>
    <t>Inspeccion de Calidad de Prestaciones en Especies</t>
  </si>
  <si>
    <t>( 75 - 881 ) Registro Nacional de Trabajadores y Empleadores Agrarios (RENATEA)</t>
  </si>
  <si>
    <t>( 75 - 881 - 16 ) Acciones de Abordaje Integral del Empleo Agrario</t>
  </si>
  <si>
    <t>UE: Registro Nacional de Trabajadores y Empleadores Agrarios</t>
  </si>
  <si>
    <t>Formación de Trabajadores</t>
  </si>
  <si>
    <t>Trabajador Formado</t>
  </si>
  <si>
    <t>Establecimiento Fiscalizado</t>
  </si>
  <si>
    <t>Otorgamiento de Prestaciones</t>
  </si>
  <si>
    <t>Prestaciones por Desempleo</t>
  </si>
  <si>
    <t>Prestaciones por Sepelio</t>
  </si>
  <si>
    <t>Registración de Trabajadores Agrarios</t>
  </si>
  <si>
    <t>Nuevo Trabajador Registrado</t>
  </si>
  <si>
    <t xml:space="preserve"> TOTAL PROGRAMAS BAJO SEGUIMIENTO DE MINISTERIO DE TRABAJO, EMPLEO Y SEGURIDAD SOCIAL</t>
  </si>
  <si>
    <t>( 80 ) Ministerio de Salud</t>
  </si>
  <si>
    <t>( 80 - 310 ) Ministerio de Salud</t>
  </si>
  <si>
    <t>( 80 - 310 - 16 ) Apoyo al Desarrollo de la Atención Médica</t>
  </si>
  <si>
    <t>UE: Secretaría de Políticas, Regulación e Institutos</t>
  </si>
  <si>
    <t>Becas Investigación</t>
  </si>
  <si>
    <t>Difusión del Conocimiento</t>
  </si>
  <si>
    <t>publicaciones Revista Argentina de Salud Pública) se encuentra  aún en trámite. Se estima que se ejecutarán en el cuarto trimestre.</t>
  </si>
  <si>
    <t>Elaboración y Difusión Estadísticas de Salud</t>
  </si>
  <si>
    <t>Asistencia con Medicamentos a Pacientes Trasplantados</t>
  </si>
  <si>
    <t>El motivo del desvío entre lo programado y lo ejecutado es la menor incorporación de pacientes al programa en el período.</t>
  </si>
  <si>
    <t>Participación de Actores Sanitarios en el Sistema Integrado de Información Sanitaria (SISA)</t>
  </si>
  <si>
    <t>( 80 - 310 - 17 - 1 ) Plan Nacional en Favor de la Madre y el Niño</t>
  </si>
  <si>
    <t>UE: Subsecretaría de Atención Primaria de la Salud</t>
  </si>
  <si>
    <t>Asistencia con Medicamentos</t>
  </si>
  <si>
    <t>Tratamiento Entregado</t>
  </si>
  <si>
    <t>Mayor demanda</t>
  </si>
  <si>
    <t>Asistencia  Nutricional con Leche Fortificada</t>
  </si>
  <si>
    <t>Kilogramo de Leche Entregado</t>
  </si>
  <si>
    <t>Provisión de Equipamiento a Centros de Salud</t>
  </si>
  <si>
    <t>Centro Equipado</t>
  </si>
  <si>
    <t>Asistencia para la Detección de Enfermedades Congénitas</t>
  </si>
  <si>
    <t>( 80 - 310 - 17 - 4 ) Desarrollo de Seguros Públicos de Salud  (BIRF 8062-AR)</t>
  </si>
  <si>
    <t>UE: Unidad Ejecutora BIRF 8062-AR y 8516-AR</t>
  </si>
  <si>
    <t>Financiamiento de Cirugías de Cardiopatías Congénitas</t>
  </si>
  <si>
    <t>Paciente Operado</t>
  </si>
  <si>
    <t>Asistencia Financiera a Provincias para Seguro de Salud</t>
  </si>
  <si>
    <t>Beneficiario (6 a 9 años)</t>
  </si>
  <si>
    <t>Beneficiario (10 a 19 años)</t>
  </si>
  <si>
    <t>Beneficiario (mujer de 20 a 64 años)</t>
  </si>
  <si>
    <t>Beneficiario (0 a 5 años)</t>
  </si>
  <si>
    <t>El desvío del grupo ha sido positivo y han contribuido, en mayor medida, a la superación de la meta a nivel país, los desempeños de las provincias de Catamarca, Corrientes, Entre Ríos, Jujuy, Misiones, Neuquén, Rio Negro, Santiago del Estero y Tucumán las cuales superaron ampliamente las metas fijadas.</t>
  </si>
  <si>
    <t>Beneficiario (hombre 20 a 64 años)</t>
  </si>
  <si>
    <t>( 80 - 310 - 18 ) Formación de Recursos Humanos Sanitarios y Asistenciales</t>
  </si>
  <si>
    <t>UE: Subsecretaría de Políticas, Regulación y Fiscalización</t>
  </si>
  <si>
    <t>Financiamiento de la Formación de Residentes en Salud</t>
  </si>
  <si>
    <t>Especialista Formado</t>
  </si>
  <si>
    <t>Capacitación a Distancia</t>
  </si>
  <si>
    <t>Becas para Auxiliares y Técnicos y Perfeccionamiento Profesional</t>
  </si>
  <si>
    <t>Evaluación de Calidad de Residencias Médicas</t>
  </si>
  <si>
    <t>Residencia Evaluada</t>
  </si>
  <si>
    <t>( 80 - 310 - 19 ) Promoción y Articulación de Relaciones Sanitarias Nacionales e Internacionales</t>
  </si>
  <si>
    <t>UE: Secretaría de Relaciones Nacionales e Internacionales</t>
  </si>
  <si>
    <t>Apoyo para Capacitación en Provincias</t>
  </si>
  <si>
    <t>Menor demanda</t>
  </si>
  <si>
    <t>Actividades reprogramadas</t>
  </si>
  <si>
    <t>Talleres de Cooperación Técnica en Municipios Saludables</t>
  </si>
  <si>
    <t>El desvío se produce principalmente por la reprogramación de las actividades para el 4° trimestre, teniendo en consideración el estado de avance de los municipios en el marco del proceso de acreditación.</t>
  </si>
  <si>
    <t>Difusión de la Estrategia de Municipios Saludables</t>
  </si>
  <si>
    <t>El desvío se produce principalmente porque la Guía de Formulación de Proyectos y la Guía de Análisis de Situación de Salud Local, se encuentran en proceso de adjudicación. Asimismo, la publicación del Institucional se pospuso para el último trimestre, ya que una partida se está gestionando por otra vía de financiamiento. Por último, tanto la Guía de Autoevaluación como la Evaluación Participativa, se encuentran en estapa de diseño.</t>
  </si>
  <si>
    <t>Asistencia Financiera a Proyectos de Promoción de la Salud</t>
  </si>
  <si>
    <t>Asistencia Técnica en Riesgos Socioambientales</t>
  </si>
  <si>
    <t>Cambio en la modalidad de trabajo</t>
  </si>
  <si>
    <t>Desarrollo del Conocimiento en Riesgos Socioambientales</t>
  </si>
  <si>
    <t>Producción de Materiales Educativos</t>
  </si>
  <si>
    <t>Acreditación de Municipios Responsables en Salud</t>
  </si>
  <si>
    <t>Municipio Acreditado</t>
  </si>
  <si>
    <t>Certificación de Municipios Responsables en Salud</t>
  </si>
  <si>
    <t>Municipio Certificado</t>
  </si>
  <si>
    <t>El desvío se produce principalmente por el estado de avance de los municipios en el marco del proceso de acreditación.</t>
  </si>
  <si>
    <t>( 80 - 310 - 20 ) Prevención y Control de Enfermedades Inmunoprevenibles</t>
  </si>
  <si>
    <t>UE: Secretaría de Promoción, Programas Sanitarios y Salud Comunitaria</t>
  </si>
  <si>
    <t>Distribución de Vacunas (PAI y otras)</t>
  </si>
  <si>
    <t>Inmunización Menores de 1 Año-Vacuna B.C.G.</t>
  </si>
  <si>
    <t>Persona Vacunada</t>
  </si>
  <si>
    <t>Inmunización Menores de 1 Año-Vacuna Sabín</t>
  </si>
  <si>
    <t>Inmunización Menores de 1 Año-Vacuna Pentavalente</t>
  </si>
  <si>
    <t>Inmunización Menores de 6 Meses- Vacuna Antihepatitis B</t>
  </si>
  <si>
    <t>Inmunización Menores de 1 año- Vacuna Triple Viral</t>
  </si>
  <si>
    <t>Inmunización Niños 11 Años - Vacuna Triple Bacteriana Acelular</t>
  </si>
  <si>
    <t>Inmunización Niños de 1 Año -  Vacuna Hepatitis A</t>
  </si>
  <si>
    <t>Inmunización Niños 6 Meses a 2 Años - Vacuna Antigripal</t>
  </si>
  <si>
    <t>( 80 - 310 - 21 ) Planificación, Control, Regulación y Fiscalización de la Política de Salud</t>
  </si>
  <si>
    <t>Otorgamiento de Licencias Médicas</t>
  </si>
  <si>
    <t>Matriculación de Profesionales, Técnicos y Auxiliares de la Salud</t>
  </si>
  <si>
    <t>Matrícula Otorgada</t>
  </si>
  <si>
    <t>Se plantea el mismo accionar que en los tres primeros trimestres, justificando de esa manera la mayor cantidad de matrículas otorgadas.</t>
  </si>
  <si>
    <t>Control Sanitario en Medios de Transporte</t>
  </si>
  <si>
    <t>Evaluación Médica de la Capacidad Laboral</t>
  </si>
  <si>
    <t>Junta Médica</t>
  </si>
  <si>
    <t>Examen Preocupacional</t>
  </si>
  <si>
    <t>Elaboración y Difusión de Directrices Sanitarias</t>
  </si>
  <si>
    <t>CD Distribuido</t>
  </si>
  <si>
    <t>Por mayor demanda</t>
  </si>
  <si>
    <t>Consulta Electrónica</t>
  </si>
  <si>
    <t>Seguimiento de Accidentes Laborales</t>
  </si>
  <si>
    <t>Incremento por el ajuste de los mecanismos de vigilancia de la salud</t>
  </si>
  <si>
    <t>Certificación de Matrículas y Especialidades</t>
  </si>
  <si>
    <t>Capacitación en Calidad de la Atención Médica</t>
  </si>
  <si>
    <t>Asistencia Técnica y Supervisión a Bancos de Sangre</t>
  </si>
  <si>
    <t>Capacitación Profesional y Técnica en Hemoterapia</t>
  </si>
  <si>
    <t>Distribución de Reactivos  a Bancos de Sangre</t>
  </si>
  <si>
    <t>Determinación Serológica</t>
  </si>
  <si>
    <t>Fiscalización de Consultorios, Centros Asistenciales e Instituciones</t>
  </si>
  <si>
    <t>Acta de Inspección</t>
  </si>
  <si>
    <t>Fiscalización de Establecimientos Farmacéuticos</t>
  </si>
  <si>
    <t>Fiscalización de Equipos Emisores de Rayos</t>
  </si>
  <si>
    <t>Equipo Controlado</t>
  </si>
  <si>
    <t>Fiscalización Sanitaria en Fronteras y Territorios Federales</t>
  </si>
  <si>
    <t>Certificación de Aptitud Física en Zonas de Frontera</t>
  </si>
  <si>
    <t>Por Memo 1/16DNCHYSO se excluye esta Meta es de responsabilidad primaria de esta  direcciòn.</t>
  </si>
  <si>
    <t>Inmunización en Unidades de Frontera y Nivel Central</t>
  </si>
  <si>
    <t>Rematriculación de Profesionales, Técnicos y Auxiliares de la Salud</t>
  </si>
  <si>
    <t>Credencial Otorgada</t>
  </si>
  <si>
    <t>Promoción de la Donación Voluntaria de Sangre</t>
  </si>
  <si>
    <t>Organización Adherida</t>
  </si>
  <si>
    <t>( 80 - 310 - 22 ) Lucha Contra el SIDA y Enfermedades de Transmisión Sexual</t>
  </si>
  <si>
    <t>UE: Subsecretaría de Prevención y Control de Riesgos</t>
  </si>
  <si>
    <t>El desvío se debe a la demora de la LPN 32/2015 iniciada el 22/01/2015 y del expediente 2002-15721/15-6 iniciado el 26/06/2015.</t>
  </si>
  <si>
    <t>Asistencia Regular con Medicamentos</t>
  </si>
  <si>
    <t>El desvío puede deberse a una disminución en la adherencia al tratamiento de los pacientes. Durante el último trimestre se realizarán diferentes capacitaciones para fomentar este factor.</t>
  </si>
  <si>
    <t>Asistencia Nutricional a Recién Nacidos de Madres VIH+</t>
  </si>
  <si>
    <t>Niño Asistido</t>
  </si>
  <si>
    <t>El suministro de leche no es regular durante el año, la diferencia debería compensarse en el último trimestre.</t>
  </si>
  <si>
    <t>Distribución de Preservativos</t>
  </si>
  <si>
    <t>Producto Distribuido</t>
  </si>
  <si>
    <t>El desvío se debe a la demora de la LPN 55/2015 iniciada el 09/09/2015 y de la LPN 7/2016 iniciada el 19/01/2016.</t>
  </si>
  <si>
    <t>Elaboración y Difusión de Materiales sobre VIH/ETS</t>
  </si>
  <si>
    <t>Folleto</t>
  </si>
  <si>
    <t>Asistencia con Medicamentos para Hepatitis Viral</t>
  </si>
  <si>
    <t>El ingreso de la segunda compra de anti virales no está aun disponible y, por otro lado, se demoró la disponibilidad de la ribavirina, droga necesaria para complementar una parte de los tratamientos para hepatitis C.</t>
  </si>
  <si>
    <t>Distribución de Biológicos para VIH y ETS</t>
  </si>
  <si>
    <t>Estudios de Carga Viral de VIH</t>
  </si>
  <si>
    <t>Distribución de Biológicos para Hepatitis Virales</t>
  </si>
  <si>
    <t>Estudios de Carga Viral de Hepatitis Virales</t>
  </si>
  <si>
    <t>( 80 - 310 - 24 ) Detección y Tratamiento de Enfermedades Crónicas y Factores de Riesgo para la Salud</t>
  </si>
  <si>
    <t>Asistencia con Drogas Oncológicas</t>
  </si>
  <si>
    <t>Certificación de Organizaciones  Libres de Humo</t>
  </si>
  <si>
    <t>Elaboración y Difusión de Materiales sobre Tabaquismo</t>
  </si>
  <si>
    <t>Afiche</t>
  </si>
  <si>
    <t>Asistencia a Niños Hipoacúsicos</t>
  </si>
  <si>
    <t>Par de Audífonos Entregado</t>
  </si>
  <si>
    <t>Implante Coclear Realizado</t>
  </si>
  <si>
    <t>El no cumplimiento de lo programado con lo ejecutado se debe a que el Programa no cuenta con dichos Implantes.</t>
  </si>
  <si>
    <t>( 80 - 310 - 25 ) Desarrollo de la Salud Sexual y la Procreación Responsable</t>
  </si>
  <si>
    <t>Asistencia en Salud Sexual y Reproductiva</t>
  </si>
  <si>
    <t>( 80 - 310 - 26 ) Cobertura de Emergencias Sanitarias</t>
  </si>
  <si>
    <t>Asistencia Sanitaria</t>
  </si>
  <si>
    <t>Asistencia Sanitaria en Emergencias</t>
  </si>
  <si>
    <t>Paciente Trasladado</t>
  </si>
  <si>
    <t>( 80 - 310 - 29 ) Reforma del Sector Salud (BID 1903/OC-AR y 2788/OC-AR)</t>
  </si>
  <si>
    <t>Asistencia con Medicamentos para Atención Primaria</t>
  </si>
  <si>
    <t>Botiquín Distribuido</t>
  </si>
  <si>
    <t>Tratamiento Distribuido</t>
  </si>
  <si>
    <t>Capacitación de Recursos Humanos de la Salud</t>
  </si>
  <si>
    <t>Empadronamiento en Redes Provinciales de Salud</t>
  </si>
  <si>
    <t>Persona Empadronada</t>
  </si>
  <si>
    <t>La diferencia con la cantidad de empadronados planificada se debe a la demora en el ingreso a la segunda fase de Redes de la Ciudad de Buenos Aires y Tierra del Fuego.</t>
  </si>
  <si>
    <t>Detección de Personas con Riesgo Cardiovascular Global</t>
  </si>
  <si>
    <t>Persona Clasificada</t>
  </si>
  <si>
    <t>Persona de Alto Riesgo con Seguimiento</t>
  </si>
  <si>
    <t>( 80 - 310 - 36 ) At. Médica a los Beneficiarios de Pensiones no Contributivas</t>
  </si>
  <si>
    <t>Cobertura Médico Asistencial a Pensionados y Grupo Familiar</t>
  </si>
  <si>
    <t>Cobertura de Hemodiálisis</t>
  </si>
  <si>
    <t>Estimación corregible en el ejercio</t>
  </si>
  <si>
    <t>Cobertura de Hemofilia</t>
  </si>
  <si>
    <t>Cobertura de Enfermedad de Gaucher</t>
  </si>
  <si>
    <t>Prestaciones de Discapacidad</t>
  </si>
  <si>
    <t>( 80 - 310 - 37 ) Prevención y Control de Enfermedades Endémicas</t>
  </si>
  <si>
    <t>Rociado de Viviendas Chagas</t>
  </si>
  <si>
    <t>Vivienda Rociada</t>
  </si>
  <si>
    <t>Vigilancia Viviendas Rociadas Chagas</t>
  </si>
  <si>
    <t>Vivienda Vigilada</t>
  </si>
  <si>
    <t>Capacitación de Agentes Comunitarios</t>
  </si>
  <si>
    <t>Protección de la Población contra el Dengue</t>
  </si>
  <si>
    <t>Municipio Vigilado</t>
  </si>
  <si>
    <t>Municipio Controlado Químicamente</t>
  </si>
  <si>
    <t>Vigilancia Viviendas Rociadas Paludismo</t>
  </si>
  <si>
    <t>Rociado de Viviendas Paludismo</t>
  </si>
  <si>
    <t>Atención Médica Paludismo</t>
  </si>
  <si>
    <t>Estudios Serológicos  Chagas para Embarazadas y Niños</t>
  </si>
  <si>
    <t>Becas de Formación de Agentes Comunitarios</t>
  </si>
  <si>
    <t>( 80 - 310 - 38 ) Funciones Esenciales de Salud Pública (BIRF 7993-AR)</t>
  </si>
  <si>
    <t>UE: Unidad Ejecutora Central  BIRF 7993-AR</t>
  </si>
  <si>
    <t>Reembolso a Provincias por Acciones de Salud Pública Priorizadas</t>
  </si>
  <si>
    <t>Reembolso Otorgado</t>
  </si>
  <si>
    <t>Asistencia Técnica en Infraestructura Sanitaria</t>
  </si>
  <si>
    <t>Proyecto Formulado</t>
  </si>
  <si>
    <t>( 80 - 310 - 39 ) Desarrollo Estrategias en Salud Familiar y Comunitaria</t>
  </si>
  <si>
    <t>Formación en Servicio en Salud Comunitaria</t>
  </si>
  <si>
    <t>Formación en Salud Comunitaria</t>
  </si>
  <si>
    <t>Cursante</t>
  </si>
  <si>
    <t>Actualización Permanente en Servicio en Salud Comunitaria</t>
  </si>
  <si>
    <t>Agente Contratado</t>
  </si>
  <si>
    <t>( 80 - 310 - 40 ) Sanidad Escolar</t>
  </si>
  <si>
    <t>Evaluación del Estado de Salud de Niños de 1º y 6º Grado</t>
  </si>
  <si>
    <t>Escuela Evaluada</t>
  </si>
  <si>
    <t>Niño Evaluado</t>
  </si>
  <si>
    <t>( 80 - 310 - 41 ) Atención Sanitaria en el Territorio</t>
  </si>
  <si>
    <t>Asistencia para Realizar Cirugías de Cataratas</t>
  </si>
  <si>
    <t>Atención en Móviles Sanitarios - Consulta Médica</t>
  </si>
  <si>
    <t>Paciente Atendido</t>
  </si>
  <si>
    <t>Atención en Móviles Sanitarios - Odontología</t>
  </si>
  <si>
    <t>Prótesis Dental Entregada</t>
  </si>
  <si>
    <t>Atención Socio-Sanitaria en Terreno</t>
  </si>
  <si>
    <t>Operativo Realizado</t>
  </si>
  <si>
    <t>Puesto Socio-Sanitario Instalado</t>
  </si>
  <si>
    <t>Control de Salud Realizado</t>
  </si>
  <si>
    <t>Dosis de Vacuna Aplicada</t>
  </si>
  <si>
    <t>Capacitación en Promoción de Hábitos Saludables</t>
  </si>
  <si>
    <t>Atención en Móviles Sanitarios - Análisis de Laboratorio</t>
  </si>
  <si>
    <t>Atención en Móviles Sanitarios -Diagnóstico por Imágenes</t>
  </si>
  <si>
    <t>Atención en Móviles Sanitarios - Oftalmología</t>
  </si>
  <si>
    <t>Anteojos Entregados</t>
  </si>
  <si>
    <t>Atención en Tren Social y Sanitario - Odontología</t>
  </si>
  <si>
    <t>Atención en Tren Social y Sanitario - Oftalmología</t>
  </si>
  <si>
    <t>Atención en Tren Social y Sanitario - Consulta Ginecológica</t>
  </si>
  <si>
    <t>Análisis PAP realizado</t>
  </si>
  <si>
    <t>Atención en Tren Social y Sanitario - Diagnóstico por Imágenes</t>
  </si>
  <si>
    <t>Atención en Tren Social y Sanitario - Consulta Médica</t>
  </si>
  <si>
    <t>( 80 - 310 - 42 ) Detección Temprana y Tratamiento de Patologías Específicas</t>
  </si>
  <si>
    <t>Asistencia con Hormonas Crecimiento</t>
  </si>
  <si>
    <t>Detección Temprana de la Celiaquía</t>
  </si>
  <si>
    <t>Determinación Practicada</t>
  </si>
  <si>
    <t>Operativos de Abordaje Sanitario Territorial</t>
  </si>
  <si>
    <t>( 80 - 310 - 43 ) Investigación para la Prevención, Diagnóstico y Tratamiento del Cáncer</t>
  </si>
  <si>
    <t>UE: Instituto Nacional del Cáncer</t>
  </si>
  <si>
    <t>Asistencia Financiera para Investigaciones</t>
  </si>
  <si>
    <t>Prevención del Cáncer de Cuello de Útero</t>
  </si>
  <si>
    <t>Becas de Formación de RRHH en Cáncer</t>
  </si>
  <si>
    <t>Hubo una convocatoria de becarios anuales menor a la esperada.</t>
  </si>
  <si>
    <t>Becas de Corto Plazo de Formación de RRHH en Cáncer</t>
  </si>
  <si>
    <t>( 80 - 310 - 44 ) Investigación para la Prevención y Control de Enfermedades Tropicales y Subtropicales</t>
  </si>
  <si>
    <t>UE: Instituto Nacional de Medicina Tropical</t>
  </si>
  <si>
    <t>Depende de la demanda</t>
  </si>
  <si>
    <t>Desarrollo de Investigaciones</t>
  </si>
  <si>
    <t>Diagnóstico de Rutina de Eventos de Salud de la Región Tropical</t>
  </si>
  <si>
    <t>Diagnóstico de Laboratorio</t>
  </si>
  <si>
    <t>( 80 - 310 - 45 ) Prevención y Control de Enfermedades Crónicas y Riesgos para la Salud</t>
  </si>
  <si>
    <t>Difusión de Información en Educación para la Salud</t>
  </si>
  <si>
    <t>Talleres de Cooperación Técnica en APS/Salud Mental</t>
  </si>
  <si>
    <t>Asistencia con Medicamentos al Paciente Miasténico</t>
  </si>
  <si>
    <t>Asistencia con Medicamentos de Primera Elección contra la Tuberculosis</t>
  </si>
  <si>
    <t>Asistencia con Medicamentos contra la Tuberculosis Multirresistente</t>
  </si>
  <si>
    <t>Asistencia con Medicamentos contra la Influenza A (H1N1)</t>
  </si>
  <si>
    <t>Asistencia Financiera a Proyectos de Salud Mental</t>
  </si>
  <si>
    <t>( 80 - 310 - 46 ) Investigación y Desarrollo de los Laboratorios de Producción Pública</t>
  </si>
  <si>
    <t>UE: Agencia Nacional de Laboratorios Públicos</t>
  </si>
  <si>
    <t>Elaboración y Difusión de Materiales sobre Producción Pública de Medicamentos</t>
  </si>
  <si>
    <t>( 80 - 902 ) Hospital Nacional en Red Especializado en Salud Mental y Adicciones "Licenciada Laura Bonaparte"</t>
  </si>
  <si>
    <t>( 80 - 902 - 52 ) Asistencia Integral y Prevención en Drogadicción</t>
  </si>
  <si>
    <t>UE: Centro Nacional de Reeducación Social (CE.NA.RE.SO.)</t>
  </si>
  <si>
    <t>Acciones de Prevención en la Comunidad</t>
  </si>
  <si>
    <t>Admisión a la Demanda Espontánea</t>
  </si>
  <si>
    <t>Asistencia Ambulatoria por Consultorios Externos</t>
  </si>
  <si>
    <t>Asistencia Ambulatoria en Centro de Día</t>
  </si>
  <si>
    <t>Asistencia a Internados de Tiempo Completo</t>
  </si>
  <si>
    <t>Asistencia para Reducción de Riesgo y Daño (Casa Amigable)</t>
  </si>
  <si>
    <t>Asistencia para la Reinserción Social (Casa de Medio Camino)</t>
  </si>
  <si>
    <t>La meta no fue alcanzada dado que la misma se planificó en la gestión anterior (año 2015), previendo que se contaría con nuevas casas para este año.</t>
  </si>
  <si>
    <t>Asistencia Financiera para la Externación (Vuelta a Casa)</t>
  </si>
  <si>
    <t>( 80 - 903 ) Hospital Nacional Dr. Baldomero Sommer</t>
  </si>
  <si>
    <t>( 80 - 903 - 53 ) Atención de Pacientes</t>
  </si>
  <si>
    <t>UE: Dirección del Hospital</t>
  </si>
  <si>
    <t>Intervenciones Quirúrgicas</t>
  </si>
  <si>
    <t>Atención de Pacientes Ambulatorios en Centros de Atención Primaria</t>
  </si>
  <si>
    <t>Alojamiento de Personas en Casas del Hospital - Ley 22.964</t>
  </si>
  <si>
    <t>Internación de Pacientes en Salas - Ley 22.964</t>
  </si>
  <si>
    <t>( 80 - 904 ) Administración Nacional de Medicamentos, Alimentos y Tecnología Médica</t>
  </si>
  <si>
    <t>( 80 - 904 - 54 - 1 ) Control y Fiscalización de Medicamentos, Cosméticos y Productos para Diagnóstico</t>
  </si>
  <si>
    <t>UE: Instituto Nacional de Medicamentos</t>
  </si>
  <si>
    <t>Producto Analizado</t>
  </si>
  <si>
    <t>Dado que son trámites a demanda por parte del regulado, se observa respecto a lo programado, desvío positivo en Comercio exterior, importación de medicamentos y Cosméticos,  solicitud de libre tránsito, donaciones, productos para investigación, solicitud de no intervención. Como así también en Certificados de importación y exportación.</t>
  </si>
  <si>
    <t>Control de Calidad de Establecimientos</t>
  </si>
  <si>
    <t>Inspección de Buenas Prácticas Clínicas Realizada</t>
  </si>
  <si>
    <t>Autorización de Productos</t>
  </si>
  <si>
    <t>Producto Autorizado</t>
  </si>
  <si>
    <t>El desvío positivo responde a la mayor demanda en Autorizaciones de Productos Medicamentos (Registro de productos y autorización de modificaciones) y mayor demanda en Productos Cosméticos Grado I.  Además mayor demanda en Productos Cosméticos Grado II, ya que su planificación contaba con que iba a estar finalizado el Sistema de admisión electrónica con el consiguiente reempadronamiento de los productos, como así tambien mayor cantidad de certificados de reinscripción de productos que los planificados.</t>
  </si>
  <si>
    <t>Autorización de Comercialización Otorgada</t>
  </si>
  <si>
    <t>Autorización de Buenas Prácticas Clínicas Otorgada</t>
  </si>
  <si>
    <t>El desvío negativo responde a la menor demanda en Autorización de Buenas Prácticas Clínicas otorgadas.</t>
  </si>
  <si>
    <t>Habilitación de Establecimientos</t>
  </si>
  <si>
    <t>Establecimiento Habilitado</t>
  </si>
  <si>
    <t>El desvío positivo responde a la mayor demanda en Habilitación de Establecimientos.</t>
  </si>
  <si>
    <t>( 80 - 904 - 54 - 2 ) Control y Fiscalización de Alimentos y Productos Domisanitarios</t>
  </si>
  <si>
    <t>UE: Instituto Nacional de Alimentos</t>
  </si>
  <si>
    <t>El desvío negativo acumulado responde a la menor demanda de inspecciones (no programadas) principalmente oficios judiciales, donaciones y Buenas Prácticas de Manufactura.  Como asi tambien, menor demanda en reinscripción de productos de Uso Doméstico Riesgo 1 y 2.</t>
  </si>
  <si>
    <t>El desvío negativo responde a  la menor demanda en autorizaciones sanitarias de envases y materiales en contacto con alimentos y menor demanda en reinscripción de productos de Uso Doméstico Riesgo 1 y 2.</t>
  </si>
  <si>
    <t>( 80 - 904 - 54 - 3 ) Control y Fiscalización de Productos Médicos</t>
  </si>
  <si>
    <t>UE: Dirección Nacional de Productos Médicos</t>
  </si>
  <si>
    <t>El desvío negativo acumulado responde a la menor demanda en solicitudes para la importación de Productos Médicos.</t>
  </si>
  <si>
    <t>El desvío negativo responde a la menor demanda en establecimientos inspeccionados y a la fuerte disminución del personal.</t>
  </si>
  <si>
    <t>( 80 - 905 ) Instituto Nacional Central Único Coordinador de Ablación e Implante</t>
  </si>
  <si>
    <t>( 80 - 905 - 55 ) Regulación de la Ablación e Implantes</t>
  </si>
  <si>
    <t>UE: Instituto Nacional Central Único Coordinador de Ablación e Implante</t>
  </si>
  <si>
    <t>Administración del Registro de Donantes de Células Progenitoras Hematopoyéticas</t>
  </si>
  <si>
    <t>Donante Registrado</t>
  </si>
  <si>
    <t>Procuración de Órganos</t>
  </si>
  <si>
    <t>Donante</t>
  </si>
  <si>
    <t>Órgano Ablacionado</t>
  </si>
  <si>
    <t>Procuración de Tejidos</t>
  </si>
  <si>
    <t>Tejido Ablacionado</t>
  </si>
  <si>
    <t>Se ha apuntado a mejorar la calidad de la procuración. Esto ha sucedido a expensas del número de tejidos procurados, pero también disminuyendo la cantidad de tejidos que deben descartarse antes de implantar por baja calidad.</t>
  </si>
  <si>
    <t>Trasplante de Órganos</t>
  </si>
  <si>
    <t>Órgano Trasplantado</t>
  </si>
  <si>
    <t>Trasplante de Tejidos</t>
  </si>
  <si>
    <t>Tejido Trasplantado</t>
  </si>
  <si>
    <t>Servicio de Información Telefónica</t>
  </si>
  <si>
    <t>La causa del desvío podría atribuirse a la utilización de otros canales de comunicación como redes sociales y correo electrónico.</t>
  </si>
  <si>
    <t>Elaboración de Materiales de Difusión</t>
  </si>
  <si>
    <t>Búsqueda de Donantes de Células Progenitoras Hematopoyéticas para Trasplante</t>
  </si>
  <si>
    <t>Trasplante Concretado</t>
  </si>
  <si>
    <t>Trasplante no Concretado</t>
  </si>
  <si>
    <t>Mayor demanda de búsquedas de donantes por parte de los Centros de Trasplante del país y de los Registros del exterior.</t>
  </si>
  <si>
    <t>( 80 - 906 ) Administración Nacional de Laboratorios e Institutos de Salud Dr. Carlos G. Malbrán</t>
  </si>
  <si>
    <t>( 80 - 906 - 56 - 1 ) Desarrollo y Producción de Biológicos</t>
  </si>
  <si>
    <t>UE: Instituto Nacional de Producción de Biológicos</t>
  </si>
  <si>
    <t>Producción de Reactivos de Diagnóstico</t>
  </si>
  <si>
    <t>El desvio positivo se debe a que el rendimiento productivo del granel fue mayor, superando  la  cantidad de dosis estimadas.</t>
  </si>
  <si>
    <t>Determinación</t>
  </si>
  <si>
    <t>El desvio negativo se debe a problemas de infraestructura en el área de proceso  donde se generan los discos de fluconazol.</t>
  </si>
  <si>
    <t>El desvio positivo se debe a que la presentación fue requerida fuera de lo previsto.</t>
  </si>
  <si>
    <t>Producción de Inmunoterapéuticos</t>
  </si>
  <si>
    <t>( 80 - 906 - 56 - 2 ) Investigación, Docencia y Servicio en Infecciones Bacterianas, Micóticas, Parasitarias y Virósicas</t>
  </si>
  <si>
    <t>UE: Instituto Nacional de Enfermedades Infecciosas Agudas</t>
  </si>
  <si>
    <t>Control de Calidad de Técnicas y Procedimientos en Laboratorios</t>
  </si>
  <si>
    <t>Laboratorio Controlado</t>
  </si>
  <si>
    <t>Diagnóstico de Referencia</t>
  </si>
  <si>
    <t>( 80 - 906 - 56 - 3 ) Investigación,  Desarrollo y Servicio en Enfermedades Parasitarias</t>
  </si>
  <si>
    <t>UE: Instituto Nacional de Parasitología Dr. Mario Fatala Chaben</t>
  </si>
  <si>
    <t>Atención de Pacientes</t>
  </si>
  <si>
    <t>( 80 - 906 - 56 - 4 ) Investigación, Desarrollo y Servicio en Virosis Humanas. Producción de Vacunas contra la  Fiebre Hemorrágica Argentina - FHA</t>
  </si>
  <si>
    <t>UE: Instituto Nacional de Enfermedades Virales Humanas Dr. Julio Maiztegui</t>
  </si>
  <si>
    <t>Suspensión de la producción de reactivos de diagnóstico debido a la rotura de la única caldera que operaba en el instituto.</t>
  </si>
  <si>
    <t>Se presentaron trabajos en el Congreso de Microbiología que no habían sido contemplados.</t>
  </si>
  <si>
    <t>Producción de Biológicos de Uso Humano</t>
  </si>
  <si>
    <t>( 80 - 906 - 56 - 5 ) Control de Calidad de Biológicos</t>
  </si>
  <si>
    <t>UE: Centro Nacional de Control de Calidad de Biológicos</t>
  </si>
  <si>
    <t>Control de Calidad de Productos Biológicos</t>
  </si>
  <si>
    <t>El Centro recibió menor demanda de la prevista.</t>
  </si>
  <si>
    <t>Producción de Patrones Biológicos de Referencia</t>
  </si>
  <si>
    <t>Lote Producido</t>
  </si>
  <si>
    <t>( 80 - 906 - 56 - 6 ) Control de Tuberculosis y otras Enfermedades Respiratorias</t>
  </si>
  <si>
    <t>UE: Instituto Nacional de Enfermedades Respiratorias Dr. Emilio Coni</t>
  </si>
  <si>
    <t>Se pospergó la producción de algunos reactivos para el proximo trimestre.</t>
  </si>
  <si>
    <t>( 80 - 906 - 56 - 7 ) Capacitación y Atención de Factores de Riesgo Genético</t>
  </si>
  <si>
    <t>UE: Centro Nacional de Genética Médica</t>
  </si>
  <si>
    <t>Se sigue agudizando la problemática del RRHH. Esperamos poder solucionarlo en el último trimestre.</t>
  </si>
  <si>
    <t>Mayor número de presentaciones asociadas al mayor número de subsidios obtenidos.</t>
  </si>
  <si>
    <t>( 80 - 906 - 56 - 8 ) Capacitación y Servicios Epidemiológicos y de Infecciones Intrahospitalarias</t>
  </si>
  <si>
    <t>UE: Instituto Nacional de Epidemiología Dr. Juan H. Jara</t>
  </si>
  <si>
    <t>Culminó la capacitación una cantidad de alumnos menor a la que inició las actividades regulares, por motivos particulares.</t>
  </si>
  <si>
    <t>( 80 - 906 - 56 - 9 ) Investigación y Diagnóstico de Factores de Riesgo Nutricional</t>
  </si>
  <si>
    <t>UE: Centro Nacional de Investigaciones Nutricionales</t>
  </si>
  <si>
    <t>Disminucón de la demanda externa.</t>
  </si>
  <si>
    <t>( 80 - 906 - 56 - 10 ) Investigación, Desarrollo y Servicios en Endemo - Epidemias</t>
  </si>
  <si>
    <t>UE: Centro Nacional de Diagnóstico e Investigación de Endemo-Epidemias</t>
  </si>
  <si>
    <t>Los factores climáticos favorecen o desfavorecen la reproducción, aparición y captura de insectos. Cuando las condiciones de temperatura y humedad favorecen la reproducción de insectos, hay más capturas y por ende más determinaciones, en forma inversa ocurre cuando las temperaturas son bajas o hay escasa humedad. Por todo esto, es que hay trimestres donde las cantidades estimadas sufren variaciones.
En el 1º trimestre se realizaron más determinaciones de las proyectadas debido al brote de dengue, con lo cual se superó ampliamentelo proyectado.
En el 2º trimestre las bajas temperaturas disminuyeron notablemente la aparición de insectos, motivo por el cual no pudo alcanzarse la meta prevista.
En el 3º trimestre, al elevarse las temperaturas y tener lluvias por varios días consecutivos, favoreció la aparición de insectos y por ente se llevaron a cabo más determinaciones de las previstas</t>
  </si>
  <si>
    <t>( 80 - 906 - 56 - 11 ) Coordinación y Apoyo a la Red de Laboratorios</t>
  </si>
  <si>
    <t>UE: Centro Nacional de Red de Laboratorios</t>
  </si>
  <si>
    <t>Se pospuso la fecha de capacitacion</t>
  </si>
  <si>
    <t>( 80 - 908 ) Hospital Nacional Profesor Alejandro Posadas</t>
  </si>
  <si>
    <t>( 80 - 908 - 58 ) Atencion Sanitaria para la Comunidad</t>
  </si>
  <si>
    <t>UE: Hospital Nacional "Profesor  Alejandro Posadas"</t>
  </si>
  <si>
    <t>Atención de Pacientes Externos</t>
  </si>
  <si>
    <t xml:space="preserve">Entre marzo y mayo el 70% del registro estadístico de consultas, pasó del papel al sistema SIGHAP digital. Este cabalgamiento entre ambos provocó subregistro </t>
  </si>
  <si>
    <t>Atención de Pacientes de Emergencia</t>
  </si>
  <si>
    <t>( 80 - 909 ) Colonia Nacional Dr. Manuel A. Montes de Oca</t>
  </si>
  <si>
    <t>( 80 - 909 - 59 ) Atención de Pacientes</t>
  </si>
  <si>
    <t>UE: Colonia Nacional Dr. Manuel A. Montes de Oca</t>
  </si>
  <si>
    <t>Certificación de la Discapacidad</t>
  </si>
  <si>
    <t>Alojamiento Permanente de Personas con Discapacidad Mental</t>
  </si>
  <si>
    <t>Asistencia Financiera para la Externación - Regreso al Hogar</t>
  </si>
  <si>
    <t>Rehabilitación en Centros de Día</t>
  </si>
  <si>
    <t>Concurrente Asistido</t>
  </si>
  <si>
    <t>Alojamiento Externo para Rehabilitación y Reinserción Social</t>
  </si>
  <si>
    <t>Residente Asistido</t>
  </si>
  <si>
    <t>Servicio de Admisión</t>
  </si>
  <si>
    <t>( 80 - 910 ) Instituto Nacional de Rehabilitación Psicofísica del Sur Dr. Juan Otimio Tesone</t>
  </si>
  <si>
    <t>( 80 - 910 - 60 ) Atención a Personas con Discapacidades Psicofísicas</t>
  </si>
  <si>
    <t>UE: Instituto Nacional de Rehabilitación Psicofísica del Sur Dr. Juan Otimio Tesone</t>
  </si>
  <si>
    <t>Internación, Rehabilitación y Cirugía</t>
  </si>
  <si>
    <t>Paciente/Día</t>
  </si>
  <si>
    <t>Rehabilitación de Personas con Discapacidad</t>
  </si>
  <si>
    <t>Transporte de Pacientes</t>
  </si>
  <si>
    <t>Traslado</t>
  </si>
  <si>
    <t>Atención de Pacientes Externos para Rehabilitación</t>
  </si>
  <si>
    <t>Internación Domiciliaria</t>
  </si>
  <si>
    <t>( 80 - 912 ) Servicio Nacional de Rehabilitación</t>
  </si>
  <si>
    <t>( 80 - 912 - 62 ) Prevención y Control de las Discapacidades</t>
  </si>
  <si>
    <t>UE: Servicio Nacional de Rehabilitación</t>
  </si>
  <si>
    <t>Formación de Terapistas Ocupacionales</t>
  </si>
  <si>
    <t>Formación de Técnicos en Ortesis y Prótesis</t>
  </si>
  <si>
    <t>Internación de Niños y Adolescentes con Discapacidad Severa</t>
  </si>
  <si>
    <t>Rehabilitación con Técnicas Deportivas</t>
  </si>
  <si>
    <t>Otorgamiento Franquicias para Automotores</t>
  </si>
  <si>
    <t>Franquicia Otorgada</t>
  </si>
  <si>
    <t>Franquicia Denegada</t>
  </si>
  <si>
    <t>Orientación a la Persona con Discapacidad</t>
  </si>
  <si>
    <t>Categorización de Instituciones para el Registro de Prestadores</t>
  </si>
  <si>
    <t>Servicio Evaluado</t>
  </si>
  <si>
    <t>Otorgamiento de Símbolo Internacional de Acceso</t>
  </si>
  <si>
    <t>Símbolo Otorgado</t>
  </si>
  <si>
    <t>Evaluación de Juntas en Terreno</t>
  </si>
  <si>
    <t>Distribución de Formularios CUD</t>
  </si>
  <si>
    <t>Formulario Entregado</t>
  </si>
  <si>
    <t>( 80 - 914 ) Superintendencia de Servicios de Salud</t>
  </si>
  <si>
    <t>( 80 - 914 - 50 ) Regulación y Control del Sistema de Salud</t>
  </si>
  <si>
    <t>UE: Superintendencia de Servicios de Salud</t>
  </si>
  <si>
    <t>Sistematización de Estadísticas</t>
  </si>
  <si>
    <t>Informe Estadístico</t>
  </si>
  <si>
    <t>Gestión de Prestaciones Impagas a Hospitales Públicos de Gestión Descentralizada (HPGD)</t>
  </si>
  <si>
    <t>Reclamo satisfecho</t>
  </si>
  <si>
    <t>Fiscalización Continua de Obras Sociales</t>
  </si>
  <si>
    <t>Auditoría de Prestaciones Médicas de Obras Sociales</t>
  </si>
  <si>
    <t>Auditoría de Gestión Económica Financiera de Obras Sociales</t>
  </si>
  <si>
    <t>Elaboración y Difusión de Normativa</t>
  </si>
  <si>
    <t>Extensión del Servicio en el Territorio</t>
  </si>
  <si>
    <t>Delegación en Funcionamiento</t>
  </si>
  <si>
    <t>( 80 - 914 - 63 ) Asistencia Financiera a Agentes del Seguro de Salud</t>
  </si>
  <si>
    <t>Asistencia Integral al Drogadependiente</t>
  </si>
  <si>
    <t>Subsidio Mensual</t>
  </si>
  <si>
    <t>Asistencia para Tratamiento de Afectados por VIH/SIDA</t>
  </si>
  <si>
    <t>Atención al Discapacitado</t>
  </si>
  <si>
    <t>Asistencia para Prestaciones de Alta Complejidad</t>
  </si>
  <si>
    <t>Asistencia para Tratamiento de Pacientes Hemofílicos</t>
  </si>
  <si>
    <t>Asistencia para Tratamiento Prolongado con Medicamentos</t>
  </si>
  <si>
    <t xml:space="preserve"> TOTAL PROGRAMAS BAJO SEGUIMIENTO DE MINISTERIO DE SALUD</t>
  </si>
  <si>
    <t>( 81 ) Ministerio de Medio Ambiente y Desarrollo Sustentable</t>
  </si>
  <si>
    <t>( 81 - 107 ) Administración de Parques Nacionales</t>
  </si>
  <si>
    <t>( 81 - 107 - 17 ) Conservación y Administración de Áreas Naturales Protegidas</t>
  </si>
  <si>
    <t>4.4</t>
  </si>
  <si>
    <t>UE: Dirección Nacional de Interior</t>
  </si>
  <si>
    <t>Falta promoción de los perfiles de Pinterest, Flirck y Facebook, como también de la web Sribd.</t>
  </si>
  <si>
    <t>Servicios al Visitante</t>
  </si>
  <si>
    <t>Demora en la recepción de datos solicitados a las Áreas Protegidas.</t>
  </si>
  <si>
    <t>Contención de Incendios</t>
  </si>
  <si>
    <t>Condiones climáticas que favorecen la propagación del fuego.</t>
  </si>
  <si>
    <t>Visitas en Sistema de Información de Biodiversidad</t>
  </si>
  <si>
    <t>Mayor promoción en páginas web.</t>
  </si>
  <si>
    <t>Mayor promoción de las actividades y novedades en las páginas web.</t>
  </si>
  <si>
    <t>Otorgamiento de Licencias de Caza y Pesca</t>
  </si>
  <si>
    <t>Baja de turísmo por causas económicas conyunturales.</t>
  </si>
  <si>
    <t>Fiscalización de Prestadores de Servicios Turísticos</t>
  </si>
  <si>
    <t>Prestador</t>
  </si>
  <si>
    <t>La diferencia se debe a que la dinámica propia de las habilitaciones y su caducidad por cumplimiento del plazo de vigencia, encuentra al día de hoy servicios turísticos dados de baja y otros en vías de obtención de prórroga.</t>
  </si>
  <si>
    <t>Administración del Sistema de Información de Biodiversidad</t>
  </si>
  <si>
    <t>Registro Digitalizado</t>
  </si>
  <si>
    <t>( 81 - 107 - 18 ) Atención a Pasividades de Guardaparques</t>
  </si>
  <si>
    <t>UE: Dirección General de Coordinación Administrativa</t>
  </si>
  <si>
    <t>Las variables no pueden ser controladas por la APN ya que responden a hechos puramente aleatorios.</t>
  </si>
  <si>
    <t>Las variables no pueden ser controladas por la APN ya que responden a hechos puramente aleatorios</t>
  </si>
  <si>
    <t>( 81 - 107 - 19 ) Formación y Capacitación</t>
  </si>
  <si>
    <t>UE: Dirección de Recursos Humanos y Capacitación</t>
  </si>
  <si>
    <t>Variable Aleatoria.</t>
  </si>
  <si>
    <t>Formación de Guardaparque Asistente</t>
  </si>
  <si>
    <t>( 81 - 317 ) Ministerio de Ambiente y Desarrollo Sustentable (Gastos Propios)</t>
  </si>
  <si>
    <t>( 81 - 317 - 60 ) Planificación y Política Ambiental</t>
  </si>
  <si>
    <t>UE: Subsecretaría de Planificación y Política Ambiental</t>
  </si>
  <si>
    <t>Autorización Exportaciones de Flora y Fauna Silvestre</t>
  </si>
  <si>
    <t>La diferencia se debe a fluctuaciones entre la oferta y la demanda.</t>
  </si>
  <si>
    <t>Autorización de Importaciones de Flora y Fauna Silvestre</t>
  </si>
  <si>
    <t>La diferencia se debe a fluctuaciones de la oferta y la demanda.</t>
  </si>
  <si>
    <t>Certificación de Valor Internacional Especies Amenazadas</t>
  </si>
  <si>
    <t>Capacitación y Promoción de Recursos Naturales</t>
  </si>
  <si>
    <t>La diferencia se debe a cambios organizacionales.</t>
  </si>
  <si>
    <t>Inscripción para Operar con Fauna Silvestre</t>
  </si>
  <si>
    <t>Inscripción</t>
  </si>
  <si>
    <t>La diferencia se debe a variaciones en el mercado de los productos involucrados.</t>
  </si>
  <si>
    <t>Otorgamiento de Guías de Tránsito Interprovinciales de Fauna Silvestre</t>
  </si>
  <si>
    <t>Guía</t>
  </si>
  <si>
    <t>Desarrollo de Programas y Proyectos sobre Recursos Naturales</t>
  </si>
  <si>
    <t>Publicación Documentos Técnicos sobre Recursos Naturales Renovables</t>
  </si>
  <si>
    <t>La diferencia se debe a cambios institucionales.</t>
  </si>
  <si>
    <t>Desarrollo de Proyectos Forestales</t>
  </si>
  <si>
    <t>La diferencia se debe a cambios administrativos y a particularidades de cada proyecto.</t>
  </si>
  <si>
    <t>Actualización del Inventario Nacional de Bosques Nativos</t>
  </si>
  <si>
    <t>Imagen Procesada</t>
  </si>
  <si>
    <t>La diferencia se debe a cambios en la finalidad del procesamiento, que se realiza para monitoreo.</t>
  </si>
  <si>
    <t>Fiscalización en Movimientos Transfronterizos de Fauna</t>
  </si>
  <si>
    <t>Servicios de Biblioteca y Audiovisuales</t>
  </si>
  <si>
    <t>La diferencia se debe a fluctuaciones en el interés del publico en general.</t>
  </si>
  <si>
    <t>Control de Actividades Provinciales inherentes a la Ley de Bosques Nativos</t>
  </si>
  <si>
    <t>Cambios en las actividades programadas y requerimientos de las provincias sobre otros temas hicieron que se alterara lo planificado.</t>
  </si>
  <si>
    <t>Implementación de Proyectos Forestales Familiares</t>
  </si>
  <si>
    <t>( 81 - 317 - 61 ) Promoción del Desarrollo Sustentable</t>
  </si>
  <si>
    <t>UE: Subsecretaría de Promoción del Desarrollo Sustentable</t>
  </si>
  <si>
    <t>Distribución de Material sobre Temas Ambientales</t>
  </si>
  <si>
    <t>Se decidió por tema presupuestario y en post de la mejor difución del material desarrollado en este momento, usar medios digitales. Se encuentra en desarrollo diversos materiales que estarán listos en el próximo trimestre.</t>
  </si>
  <si>
    <t>Difusión de la Problemática Ambiental</t>
  </si>
  <si>
    <t>Debido al cambio de autoridades tanto a nivel nacional como provincial se atrasaron los talleres, hasta tanto no se interiorizaban dichas autoridades de los Programas. Los cambios de Paris en Cambio Climatico influyo en esta meta.</t>
  </si>
  <si>
    <t>Asistencia Técnica  a Proyectos de Adecuación Ambiental</t>
  </si>
  <si>
    <t>Se encuentran tramitando la suscripción de nuevos convenios con varias Provincias para poder incorporar nuevas empresas a los Programas de Reconversión Industrial.</t>
  </si>
  <si>
    <t>( 81 - 317 - 62 ) Coordinación de Políticas Ambientales</t>
  </si>
  <si>
    <t>UE: Subsecretaría de Coordinación de Políticas Ambientales</t>
  </si>
  <si>
    <t>Asambleas Ordinarias y Extraordinarias</t>
  </si>
  <si>
    <t>Reunión Realizada</t>
  </si>
  <si>
    <t>Se acordo en la Primera Asamblea modificar la cantidad de asambleas anuales a realizar por el COFEMA.</t>
  </si>
  <si>
    <t>Talleres Regionales</t>
  </si>
  <si>
    <t>Construcción de Centros de Disposición Final</t>
  </si>
  <si>
    <t>Centro Construido</t>
  </si>
  <si>
    <t>Remediación y Saneamiento de Basurales a Cielo Abierto</t>
  </si>
  <si>
    <t>Basural Saneado</t>
  </si>
  <si>
    <t>Plantas de Tratamiento y/o Transferencia de Residuos</t>
  </si>
  <si>
    <t>Planta Construida</t>
  </si>
  <si>
    <t>Se terminó la obra a fin de Septiembre.</t>
  </si>
  <si>
    <t>( 81 - 317 - 63 ) Control Ambiental</t>
  </si>
  <si>
    <t>UE: Subsecretaría de Control y Fiscalización Ambiental y Prevención de la Contaminación</t>
  </si>
  <si>
    <t>Certificación Ambiental a Operadores, Generadores y Transportes de Residuos Peligrosos</t>
  </si>
  <si>
    <t>Movimientos Transfronterizos de Residuos Peligrosos</t>
  </si>
  <si>
    <t>Se presentaron menos empresas (-238).</t>
  </si>
  <si>
    <t>Capacitación Ambiental</t>
  </si>
  <si>
    <t>Debido a la reprogramación (-7).</t>
  </si>
  <si>
    <t>Control en Empresas de Emisiones Gaseosas y Sonoras de Vehículos</t>
  </si>
  <si>
    <t>Se presentaron menos empresas (-85).</t>
  </si>
  <si>
    <t>Inspecciones a Generadores de Residuos Peligrosos</t>
  </si>
  <si>
    <t>Se realizaron 41 inspecciones menos que las previstas, debido a una reprogramación por cambio de gestión.</t>
  </si>
  <si>
    <t>Control de Efluentes Industriales</t>
  </si>
  <si>
    <t>Se realizaron 55 inspecciones más que las previstas.</t>
  </si>
  <si>
    <t>Recuperación Ambiental de Sitios Contaminados</t>
  </si>
  <si>
    <t>Hectárea Recuperada</t>
  </si>
  <si>
    <t>La posibilidad de efectuar procesos de investigación y remediación de Sitios Contaminados se encuentra directamente ligada a la disponibilidad de recursos humanos y materiales (-2).</t>
  </si>
  <si>
    <t>Control de Emisiones Gaseosas en Automotores Cero Kilómetro</t>
  </si>
  <si>
    <t>La Automotriz atrasó los envíos y se atrasó la provición de Gases Especiales (-163).</t>
  </si>
  <si>
    <t>Autorización para Importación de Pilas y Baterías Primarias</t>
  </si>
  <si>
    <t>Se presentaron más empresas (+37).</t>
  </si>
  <si>
    <t>( 81 - 317 - 64 ) Sistema Federal de Manejo del Fuego</t>
  </si>
  <si>
    <t>UE: Subsecretaría del Sistema Federal de Manejo del Fuego.</t>
  </si>
  <si>
    <t>Sistema Aéreo de Prevención y Lucha contra Incendios</t>
  </si>
  <si>
    <t>La diferencia en menos, obedece a la baja actividad de fuego en las regiones Pampeana y NEA, producto de los excesos de precipitaciónes ocurridas por el fenómeno del  Niño. Asimismo, se registró escasa actividad de incendios en las regiones Norte, NOA y Centro con respecto a lo habitual para los meses de julio y agosto, en plena temporada de riesgo de incendio forestal.</t>
  </si>
  <si>
    <t>Cursos a Combatientes de Incendios</t>
  </si>
  <si>
    <t>La diferencia en más obedece a que parte de las capacitaciónes dictadas en las provincias de La Pampa, Río Negro y Chubut fueron reprogramadas para el 3° trimestre, previo al inicio de la temporada de riesgo de peligro de incendio forestal en la Patagonia.
Además, se dictó un curso de Combiente de Incendio Forestal (1° parte) para personal de Gendarmería Nacional en Colonia Caroya (Córdoba), el mismo no estaba proyectado y su ejecución resultó del requerimiento de dicha institución al finalizar la temporada de riesgo en la zona Centro.</t>
  </si>
  <si>
    <t>Equipamiento Unidades Regionales para Lucha contra Incendios</t>
  </si>
  <si>
    <t>Brigada Equipada</t>
  </si>
  <si>
    <t>La diferencia en menos obedece a que las licitaciónes para la adquisición de equipamiento a distribuir a las Brigadas de las juridicciónes que integran el SFMF se encuentran a la fecha en trámite, no obstante ello, se ha entregado equipos de comunicación a la CLIF Bariloche (APN) consistente en bases y handys (HF, VHF y aeronáuticos), repetidoras y duplexores, fuentes, cables, antenas, etc.</t>
  </si>
  <si>
    <t>( 81 - 342 ) SAF Apoyo - Autoridad Cuenca Matanza Riachuelo (ACUMAR)</t>
  </si>
  <si>
    <t>( 81 - 342 - 38 ) Programa Integral Cuenca Matanza - Riachuelo</t>
  </si>
  <si>
    <t>UE: SAF Apoyo - Autoridad Cuenca Matanza Riachuelo</t>
  </si>
  <si>
    <t>Remoción de Basurales Clandestinos</t>
  </si>
  <si>
    <t>Basural Removido</t>
  </si>
  <si>
    <t>Limpieza de Márgenes y Espejos de Agua</t>
  </si>
  <si>
    <t>Kilómetro Mantenido</t>
  </si>
  <si>
    <t>Los tramos de la línea de márgenes mantenidos mensualmente son 260 Kms., a los que se suman los 20 kms. Correspondiente a espejo de agua.</t>
  </si>
  <si>
    <t>Distribución de Agua Potable a los Habitantes de la Cuenca</t>
  </si>
  <si>
    <t>Bidón de Agua Entregado</t>
  </si>
  <si>
    <t>Se realizó una programación que excede a la ejecutada.</t>
  </si>
  <si>
    <t>Habitante Asistido</t>
  </si>
  <si>
    <t>Inspección a Industrias</t>
  </si>
  <si>
    <t>La diferencia con el proyectado es la nueva modalidad de trabajo en la cual se trabaja básicamente sobre los establecimientos críticos los cuales requieren mayor dedicación horaria.</t>
  </si>
  <si>
    <t>Desarrollo de Planes de Reconversión Industrial</t>
  </si>
  <si>
    <t>Plan</t>
  </si>
  <si>
    <t>La indefinición de la estructura y los niveles de firma, así como condiciones más estrictas para declarar reconvertido a un establecimiento, dieron lugar a menor cantidad de reconversiones que las previstas.</t>
  </si>
  <si>
    <t>( 81 - 342 - 44 ) Desarrollo Sustentable de la Cuenca Matanza - Riachuelo (BIRF N°7706-AC)</t>
  </si>
  <si>
    <t>UE: Unidad de Coordinación General del Proyecto BIRF 7706-AC</t>
  </si>
  <si>
    <t>Asistencia Financiera del Plan de Reconversión Industrial</t>
  </si>
  <si>
    <t>Ejecución Sistema de elevación a piletas de aireación 4</t>
  </si>
  <si>
    <t>Porcentaje de Avance</t>
  </si>
  <si>
    <t>Si bien el contrato fue firmado no se han iniciado las obras. Este contrato corresponde a la empresa AySA y el MAyDS otorga fondos a través del Préstamo BIRF 7706-AR para su financiamiento.</t>
  </si>
  <si>
    <t>Ejecución Sistema de elevación a piletas de aireación 7</t>
  </si>
  <si>
    <t>El sitio de implantación licitado no es apto para recibir la obra. Este contrato corresponde al Subejecutor AySA y el MAyDS  otorga fondos a través del Prestamo BIRF 7706-AR para su financiamiento.</t>
  </si>
  <si>
    <t xml:space="preserve"> TOTAL PROGRAMAS BAJO SEGUIMIENTO DE MINISTERIO DE MEDIO AMBIENTE Y DESARROLLO SUSTENTABLE</t>
  </si>
  <si>
    <t>( 85 ) Ministerio de Desarrollo Social</t>
  </si>
  <si>
    <t>( 85 - 114 ) Instituto Nacional de Asociativismo y Economía Social</t>
  </si>
  <si>
    <t>( 85 - 114 - 16 ) Asistencia a la Actividad Cooperativa y Mutual</t>
  </si>
  <si>
    <t>UE: Instituto Nacional de Asociativismo y Economía Social (INAES)</t>
  </si>
  <si>
    <t>Control de Entidades Mutuales</t>
  </si>
  <si>
    <t>Mutual Controlada</t>
  </si>
  <si>
    <t>Creación de Nuevas Cooperativas</t>
  </si>
  <si>
    <t>Cooperativa Creada</t>
  </si>
  <si>
    <t>Control de Cooperativas</t>
  </si>
  <si>
    <t>Cooperativa Controlada</t>
  </si>
  <si>
    <t>Otorgamiento de Nuevas Matrículas a Mutuales</t>
  </si>
  <si>
    <t>Mutual Incorporada</t>
  </si>
  <si>
    <t>Asistencia Financiera a Cooperativas y Mutuales</t>
  </si>
  <si>
    <t>Ingresos de Inclusión Social</t>
  </si>
  <si>
    <t>Incentivo Liquidado</t>
  </si>
  <si>
    <t>( 85 - 311 ) Ministerio de Desarrollo Social</t>
  </si>
  <si>
    <t>( 85 - 311 - 20 ) Acciones de Promoción y Protección Social</t>
  </si>
  <si>
    <t>UE: Secretaría de Gestión y Articulación Institucional</t>
  </si>
  <si>
    <t>Subsidios a Personas</t>
  </si>
  <si>
    <t>Titular De Derecho</t>
  </si>
  <si>
    <t>Distribución de Elementos para Atención de Emergencias</t>
  </si>
  <si>
    <t>Construcciones Complementarias en Centros Integradores Comunitarios</t>
  </si>
  <si>
    <t>Refuncionalización de Proyecto</t>
  </si>
  <si>
    <t>( 85 - 311 - 21 ) Capacitación, Fortalecimiento y Asistencia Técnica</t>
  </si>
  <si>
    <t>UE: Secretaría de Economía Social</t>
  </si>
  <si>
    <t>Fortalecimiento Institucional</t>
  </si>
  <si>
    <t>( 85 - 311 - 23 ) Pensiones no Contributivas</t>
  </si>
  <si>
    <t>UE: Secretaría de Organización y Comunicación Comunitaria</t>
  </si>
  <si>
    <t>Atención de Pensiones Madres de 7 o más Hijos</t>
  </si>
  <si>
    <t>Atención de Pensiones Otorgadas por Legisladores</t>
  </si>
  <si>
    <t>Atención de Pensiones por  Invalidez</t>
  </si>
  <si>
    <t>Atención de Pensiones Leyes Especiales</t>
  </si>
  <si>
    <t>Atención Pensiones por Vejez</t>
  </si>
  <si>
    <t>( 85 - 311 - 24 ) Promoción del Empleo Social, Economía Social y Desarrollo Local</t>
  </si>
  <si>
    <t>Asistencia Técnica y Financiera a Emprendedores</t>
  </si>
  <si>
    <t>Unidad Productiva Asistida</t>
  </si>
  <si>
    <t>Capacitación en Microcréditos a  Organizaciones</t>
  </si>
  <si>
    <t>Organización Capacitada</t>
  </si>
  <si>
    <t>Consorcio de Gestión Redes de  Microcréditos de la Economía Social</t>
  </si>
  <si>
    <t>Consorcio de Gestión Redes Fondeados</t>
  </si>
  <si>
    <t>Apoyo a Talleres Familiares</t>
  </si>
  <si>
    <t>Taller Familiar Asistido</t>
  </si>
  <si>
    <t>( 85 - 311 - 26 ) Seguridad Alimentaria</t>
  </si>
  <si>
    <t>Asistencia Financiera para Conformación de Huertas</t>
  </si>
  <si>
    <t>Asistencia Alimentaria a Hogares Indigentes</t>
  </si>
  <si>
    <t>Ayuda Alimentaria</t>
  </si>
  <si>
    <t>Módulo Alimentario Remitido</t>
  </si>
  <si>
    <t>Asistencia Técnica y Financiera a Comedores Comunitarios</t>
  </si>
  <si>
    <t>Comedor Asistido</t>
  </si>
  <si>
    <t>Creación y Consolidación Emprendimientos Productivos Alimentarios</t>
  </si>
  <si>
    <t>Asistencia  Financiera a Comedores Escolares</t>
  </si>
  <si>
    <t>Capacitación en Nutrición</t>
  </si>
  <si>
    <t>Evento de Capacitación Realizado</t>
  </si>
  <si>
    <t>Capacitación a Facilitadores Primera Infancia</t>
  </si>
  <si>
    <t>Facilitador Capacitado</t>
  </si>
  <si>
    <t>( 85 - 311 - 28 ) Inclusión Social</t>
  </si>
  <si>
    <t>Inscripción al Régimen de Monotributo Social</t>
  </si>
  <si>
    <t>Beneficiario Activo Aporte 100%</t>
  </si>
  <si>
    <t>Efector Activo Aporte 50%</t>
  </si>
  <si>
    <t>( 85 - 311 - 38 ) Programa del Ingreso Social con Trabajo</t>
  </si>
  <si>
    <t>UE: Secretaría de Coordinación y Monitoreo Institucional</t>
  </si>
  <si>
    <t>Incen. Mensual Liquid.</t>
  </si>
  <si>
    <t>Persona Activa</t>
  </si>
  <si>
    <t>Asistencia a Entes Ejecutores</t>
  </si>
  <si>
    <t>Terminalidad Educativa y Capacitación Acumulada al Trimestre</t>
  </si>
  <si>
    <t>En el período se graduaron del secundario una gran cantidad de titulares lo que implicó una baja en el período de la cantidad de personas que participan de terminalidad educativa.</t>
  </si>
  <si>
    <t>( 85 - 311 - 39 ) Acciones Inherentes a la Responsabilidad Social</t>
  </si>
  <si>
    <t>Promocion de la Responsabilidad Social</t>
  </si>
  <si>
    <t>Varios de los eventos van a surgir una vez que el Foro Nacional de Responsabilidad Social para el Desarrollo Sostenible se encuentre en ejecución.</t>
  </si>
  <si>
    <t>Registro de Organizaciones de Responsabilidad Social</t>
  </si>
  <si>
    <t>Organizacion Registrada</t>
  </si>
  <si>
    <t>La reelaboración y rediseño del Registro Único de Organizaciones de Responsabilidad Social (RUORES) se encuentra en el circuito administrativo para su aprobación y posterior firma.</t>
  </si>
  <si>
    <t>Fortalecimiento de Emprendimientos Sociales</t>
  </si>
  <si>
    <t>Emprendimiento Fortalecido</t>
  </si>
  <si>
    <t>Alianzas, Sinergias y Compromiso con otros Sectores</t>
  </si>
  <si>
    <t>Convenio de Cooperacion Firmado</t>
  </si>
  <si>
    <t>( 85 - 341 ) Secretaría Nacional de Niñez, Adolescencia y Familia</t>
  </si>
  <si>
    <t>( 85 - 341 - 44 ) Acciones para la Promoción y Protección Integral de los Derechos de Niños, Niñas y Adolescentes</t>
  </si>
  <si>
    <t>UE: Subsecretaría de Derechos para la Niñez, Adolescencia y Familia</t>
  </si>
  <si>
    <t>Consolidación/Conformación/ Espacios Institucionales Gubernamentales y no Gubernamentales.</t>
  </si>
  <si>
    <t>Acciones para el Fortalecimiento de Capacidades Organizaciones Gubernamentales y no Gubernamentales.</t>
  </si>
  <si>
    <t>Fortalecimiento Familiar  y/o Comunitario</t>
  </si>
  <si>
    <t>Incremento en la asistencia de los jóvenes a los talleres de promoción de derechos de los Centros: 
Integrador Comunitario Nº 600;  CAF 19 y CAF Bella Vista.</t>
  </si>
  <si>
    <t>Asistencia a  Adolescentes Infractores a la Ley Penal</t>
  </si>
  <si>
    <t>Transferencia de Capacidades y Construcción de Espacios Institucionales Gubernamentales</t>
  </si>
  <si>
    <t>Prevención de la Vulneración de Derechos</t>
  </si>
  <si>
    <t>Fortalecimiento Institucional de Organizaciones Territoriales</t>
  </si>
  <si>
    <t>( 85 - 341 - 45 ) Políticas Federales para la Promoción de los Derechos de Niños y Adolescentes</t>
  </si>
  <si>
    <t>UE: Subsecretaría de Desarrollo Institucional e Integración Federal</t>
  </si>
  <si>
    <t>Promoción de Fortalecimiento Familiar y Comunitario</t>
  </si>
  <si>
    <t>Fortalecimiento para el Sistema de Protección de Derechos</t>
  </si>
  <si>
    <t>Fortalecimiento Institucional y Transferencia de Tecnologías</t>
  </si>
  <si>
    <t>Investigaciones Científicas en Infancia y Adolescencia</t>
  </si>
  <si>
    <t>Demoras administrativas</t>
  </si>
  <si>
    <t>Asistencia Financiera a Organizaciones Gubernamentales y no Gubernamentales</t>
  </si>
  <si>
    <t>( 85 - 341 - 46 ) Promoción y Protección de los Derechos de Adultos Mayores</t>
  </si>
  <si>
    <t>UE: Dirección Nacional de Políticas para Adultos Mayores</t>
  </si>
  <si>
    <t>Atención de Adultos Mayores en Institutos</t>
  </si>
  <si>
    <t>Asistencia Técnica para la Atención de Adultos Mayores</t>
  </si>
  <si>
    <t>Modificiaciones en los circuitos administrativos y las condiciones de conveniar</t>
  </si>
  <si>
    <t>Capacitación en Servicios Brindados a Adultos Mayores</t>
  </si>
  <si>
    <t>Promoción de los Derechos de los Adultos Mayores</t>
  </si>
  <si>
    <t>( 85 - 341 - 47 ) Promoción y Asistencia a los Centros de Desarrollo Infantil Comunitarios</t>
  </si>
  <si>
    <t>UE: Comisión de Promoción y Asistencia de los Centros de Desarrollo Infantil Comunitarios</t>
  </si>
  <si>
    <t>Acciones Directas a Jardines Maternales</t>
  </si>
  <si>
    <t>Taller Socio-Familiar Realizado</t>
  </si>
  <si>
    <t>Variaciones de la demanda social, se realizaron talleres de crianza, arte y recreación, nutricion y habitos saludables.</t>
  </si>
  <si>
    <t>Asistencia Técnica a Organizaciones Gubernamentales y no Gubernamentales</t>
  </si>
  <si>
    <t xml:space="preserve"> TOTAL PROGRAMAS BAJO SEGUIMIENTO DE MINISTERIO DE DESARROLLO SOCIAL</t>
  </si>
  <si>
    <t>AÑO DEL BICENTENARIO DE LA DECLARACIÓN DE LA INDEPENDENCIA NACIONAL</t>
  </si>
  <si>
    <t>Diferencia %</t>
  </si>
  <si>
    <t>Mayores reclamos de la ciudadanía especialmente en consultas por incrementos en las tarifas y facturación de gas y electricidad.</t>
  </si>
  <si>
    <t xml:space="preserve">Trabajos en proceso de composición. Cabe resaltar que históricamente el programa presentó fuertes desvíos respecto a lo programado, denotando imprecisiones para programar su producción. </t>
  </si>
  <si>
    <t>Cumplimiento de convenios de cooperación con otras Instituciones para la digitalización de archivos.</t>
  </si>
  <si>
    <t>Obedece a la cancelación y/o postergación de proyectos efecuadas en el marco de la revisión general de la cartera del FOAR, como así también por la postergación de las comisiones mixtas para el segundo semestre del año, por igual razón. Asimismo, ha impactado el recambio de autoridades en diferentes áreas del Estado Nacional y la consiguiente revisión de sus líneas de trabajo.</t>
  </si>
  <si>
    <t>Desde el I trimestre los siguientes informes: "Coyuntura Semanal", "Coyuntura de Países", "Monitor Internacional", "Cambiario y Monetario" y el de "Comercio Internacional", dejaron de publicarse en Internet y pasaron a ser de distribución interna, los mismos se elaboraron en formato papel y electrónico, y se enviaron por correo electrónico a las autoridades del Ministerio. Por lo que se realizó una reprogramación de metas para el tercer trimestre, con lo que quedará la publicación de un solo informe por trimestre.</t>
  </si>
  <si>
    <t>El informe Económico Trimestral analiza la evolución de la economía argentina mediante la utilización de los datos de Cuentas Nacionales, indicadores de actividad económica, precios y mercado de trabajo del Instituto Nacional de Estadísticas y Censos (INDEC).Debido a que en el primer y segundo trimestre no se contó con dichos datos, el informe no se pudo realizar. A partir del tercer trimestre se reprogramó la meta ya que se prevé obtener los datos a partir del cuarto trimestre y de esa forma publicarlo durante dicho periodo.</t>
  </si>
  <si>
    <t>Demora en la publicación de los Indicadores armonizados debido a la emergencia estadística establecida por el Instituto Nacional de Estadísticas y Censos (INDEC), mediante el Decreto 55/2016 publicado el 08 de enero de 2016.</t>
  </si>
  <si>
    <t xml:space="preserve">Variación de fideicomisos autorizados y liquidados </t>
  </si>
  <si>
    <t>Condiciones de Mercado y  cambio de criterio dado que se incluyen todos los trámites de autorizaciones (programas nuevos, ingresos al régimen, actualizaciones de programas y aumentos de monto y plazo)</t>
  </si>
  <si>
    <t>Forma en que se tramitan los expedientes y las investigaciones (según objeto o similitud) o   a las prioridades que se presentaron en el ámbito de la Gerencia, algunas de ellas a requerimiento del Directorio.</t>
  </si>
  <si>
    <t xml:space="preserve"> Se redujo la cantidad de inspecciones programada del Plan aprobado para la Gerencia de Agente y Mercados, en razón de la reducción de inspectores. Se aumentó el número de inspecciones en sociedades emisoras en detrimento de las inspecciones a Fideicomisos Financieros. Hechos similares ocurrieron en otras área afectadas por cambio de estructura y funciones. Por iguales razones la Gerencia de Emisoras cambió el criterio de concurrencia a Asambleas y se priorizaron los trámites de emisión.</t>
  </si>
  <si>
    <t>Adelanto en la difusión de una Comunicación perteneciente a un período posterior; emisión de Comunicaciones que no se hallaban programadas; rectificación de información ya difundida.
Debe tenerse en cuenta que en las previsiones se incluyen eventuales rectificaciones y/o ampliaciones en la difusión cuya ejecución puede ser variable.</t>
  </si>
  <si>
    <t>Las verificaciones fueron estimadas en función de las tareas de este tipo comunicadas por la Gerencia de Autorizaciones y Registros y también en base a la experiencia de años anteriores.
Asimismo, se informa que en razón de la asunción de las nuevas autoridades en el mes de diciembre, la cantidad de tareas realizadas y la fecha de inicio de las mismas, difirieron de las presupuestadas oportunamente.</t>
  </si>
  <si>
    <t>Eventualidades procesales y la dependencia de los plazos del sistema judicial.</t>
  </si>
  <si>
    <t>información sobre causas resueltas.   El desvío positivo se vincula con factores no controlables por el organismo y con el aumento de la litigiosidad entre la Administración Federal de Ingresos Públicos (AFIP) y los contribuyentes, lo cual implicó una mayor cantidad de tramitaciones de causas. Asimismo, se informa que la cifra definitiva del 1T16 asciende a 540 causas resueltas.</t>
  </si>
  <si>
    <t>Se cancelaron algunas Ferias fueron por reprogramcion, para el 2° semestre y otras se priorizo esfuerzos en otros mercados.</t>
  </si>
  <si>
    <t xml:space="preserve">Para la programación de acciones promocionales durante 2016, se realizaron talleres regionales con el fin de planificar dichas acciones en conjunto al Consejo Federal de Turismo y con el consenso de los entes regionales de Turismo y organismos públicos de Turismo de las provincias que componen las seis regiones. Dichos talleres fueron llevados a cabo con posterioridad a la elaboración del proyecto del presupuesto anual, por lo que parte de las ferias, fiestas y encuentros propuestos no estaban previstos. 
Cabe destacar que el Consejo Federal de Turismo se comprometió a aportar los recursos humanos y materiales necesarios para dar cumplimiento a dicho plan de acciones.
En el caso de las unidades móviles del Consejo Federal de Turismo, esa entidad programa el recorrido por </t>
  </si>
  <si>
    <t>Se observa una disminución ocupacional debido entre otros factores a razones de orden presupuestario, disponibilidad hotelera y baja demanda.</t>
  </si>
  <si>
    <t>El desvío es negativo con respecto a la programación realizada oportunamente.</t>
  </si>
  <si>
    <t>El desvio obedece a la eliminación de actividades en capacitación.</t>
  </si>
  <si>
    <t>El desvio corresponde a la participación en la evaluación de proyectos del Ministerio de Cultura</t>
  </si>
  <si>
    <t>El desvio acumulado corresponde a que en este trimestre se han recibido una mayor cantidad de proyectos.</t>
  </si>
  <si>
    <t>El desvio acumulado corresponde a que los beneficiarios han recibido cobertura de obras sociales. Además existen otros beneficiarios que no se han presentado para recibir la prestación, así como también no se han cursado pagos a las prestaciones solicitadas en el marco del Programa de Carenciados de la Provincia de Santa Fe, dado que la Secretaría de Legal y Técnica de Presidencia de la Nación ha realizado observaciones en sus dictámenes.</t>
  </si>
  <si>
    <t>Se solicito apertura y su ejecución será a partir del 4° trimestre.</t>
  </si>
  <si>
    <t>La obra tiene una duración de 12 meses y se finalizará durante el año 2017.</t>
  </si>
  <si>
    <t>A la finalización del 3° Trimestre se encuentran 22 certificados en distintas áreas del Ministerio (+13).</t>
  </si>
  <si>
    <t>No se limpiaron basurales con fondos del SAF; la situación descripta se corresponde con los nuevos lineamientos planteados por esta administración, donde la estrategia se focalizará en la limpieza de los puntos de arrojo y microbasurales.</t>
  </si>
  <si>
    <t>Si bien los análisis dan bien, falta que la ACUMAR dicte la Resolución de Reconversión de la firma Tapalque Alimentos, para poder liberar el último pago. No hay otras empresas con convenios firmados.</t>
  </si>
  <si>
    <t>En la Convocatoria a Becas Salud Investiga 2016 se otorgaron 300 becas, que comenzaron en el mes de mayo de 2016. En el mes de julio se efectivizó  la renuncia de una becaria, siendo en total 299 la cantidad de becarios.</t>
  </si>
  <si>
    <t>El expediente N°  2002-4833-16-5 (impresión de publicaciones de la Revista Argentina de Salud Pública) se encuentra  aún en trámite. Se estima que se ejecutarán en el cuarto trimestre</t>
  </si>
  <si>
    <t>Se reprogramó una publicación para el cuarto trimestre.</t>
  </si>
  <si>
    <t>En el trimestre analizado la solicitud de creacion de usuarios fue un poco inferior a lo programado.</t>
  </si>
  <si>
    <t>La compra anual de medicamentos se encuentra retrasada y se espera su resolución para el cuarto trimestre. En el segundo trimestre se entregó el producto de una compra de emergencia para la campaña de invierno.</t>
  </si>
  <si>
    <t>Retraso en los trámites de contratación de las publicaciones</t>
  </si>
  <si>
    <t>Los trámites previstos para dar lugar al equipamiento no han finalizado a la fecha.</t>
  </si>
  <si>
    <t>Retraso en el suministro de información por parte de las provincias</t>
  </si>
  <si>
    <t xml:space="preserve">El desvío es causado por el tiempo que tienen los Efectores para el reporte de las intervenciones. Por normativa cuentan con 4 meses para el reporte y su facturación, por lo tanto intervenciones efectivamente realizadas en el 3º trimestre podrán ser reportadas en períodos posteriores, y serán consideradas en el ajuste anual. </t>
  </si>
  <si>
    <t>Durante el segundo semestre del año 2015 se suspendieron las transferencias a las provincias, lo que a su vez provocó que  se vieran afectadas las transferencias hacia los establecimientos de salud quienes son los responsables de brindar y reportar los servicios de salud que dan Cobertura Efectiva Básica (CEB). Ante esta situación de suspensión de transferencias, los avances hacia el cumplimiento de la meta de CEB para la población de niños entre 6 y 9 años se vieron afectados. Esta situación se regularizó durante el primer trimestre del año 2016 por lo que se espera que en los próximos trimestres se logre una mejora en la CEB. Asimismo, el desvío se explica por los cambios producidos en los equipos provinciales como resultado de la renovación de autoridades gubernamentales tras las elecciones generales.</t>
  </si>
  <si>
    <t>Durante el segundo semestre del año 2015 se suspendieron las transferencias a las provincias, lo que a su vez provocó que  se vieran afectadas las transferencias hacia los establecimientos de salud quienes son los responsables de brindar y reportar los servicios de salud que dan Cobertura Efectiva Básica (CEB). Ante esta situación de suspensión de transferencias, los avances hacia el cumplimiento de la meta de CEB para la población de niños entre 10 a 19 años se vieron afectados. Esta situación se regularizó durante el primer trimestre del año 2016 por lo que se espera que en los próximos trimestres se logre una mejora en la CEB. Asimismo, el desvío se explica por los cambios producidos en los equipos provinciales como resultado de la renovación de autoridades gubernamentales tras las elecciones generales.</t>
  </si>
  <si>
    <t>Durante el segundo semestre del año 2015 se suspendieron las transferencias a las provincias, lo que a su vez provocó que  se vieran afectadas las transferencias hacia los establecimientos de salud quienes son los responsables de brindar y reportar los servicios de salud que dan Cobertura Efectiva Básica (CEB). Ante esta situación de suspensión de transferencias, los avances hacia el cumplimiento de la meta de CEB para la población de mujeres de 20 a 64 años se vieron afectados. Esta situación se regularizó durante el primer trimestre del año 2016 por lo que se espera que en los próximos trimestres se logre una mejora en la CEB. Asimismo, el desvío se explica por los cambios producidos en los equipos provinciales como resultado de la renovación de autoridades gubernamentales tras las elecciones generales.</t>
  </si>
  <si>
    <t>Si bien el financiamiento para incluir al hombre adulto entre 20 y 64 años fue aprobado en el año 2015; la efectividad por parte del Gobierno Nacional fue aprobada en marzo de 2016. Por ello, muchas jurisdicciones del país aún se encuentran en proceso de definición de los principales aspectos operativos necesarios para una efectiva implementación de este grupo poblacional. Se espera que en los próximos meses se encuentren disponibles los mecanismos para facturar y pagar las prestaciones correspondientes a este grupo, a los efectos de viabilizar el incremento de la CEB por prestación de servicios.</t>
  </si>
  <si>
    <t>Debido a la prórroga por un año más de algunas residencias el fin de contrato pasa al ejercicio siguiente.</t>
  </si>
  <si>
    <t>La capacitaciòn a distancia no cuenta en este ejercicio con financiamiento, motivo por el cual no se puedieron ejecutar las metas programadas. Sin embargo, se brindó asistencia técnica a cursos dictados por otros Programas.</t>
  </si>
  <si>
    <t>Se encuentra en tramite el acto administrativo para que se pueda dar curso a las becas.</t>
  </si>
  <si>
    <t>No se cuenta con financiamiento para poder evaluar las residencias</t>
  </si>
  <si>
    <t>El desvío se produce principalmente por nuevos procesos administrativos, vinculados a la readecuación de los instructivos de financiamiento y de los modelos de Resolución ministerial. Asimismo, se han reprogramado para el 4° trimestre, en función del estado de avance de los municipios en el marco del proceso de acreditación.</t>
  </si>
  <si>
    <t xml:space="preserve">El desvío corresponde a la suma de distintos factores, estaba previsto en este trimestre  el ingreso y distribucion de la vacuna meningoco conjugada y meningo B la cual todavía se encuentra en proceso de adquisición. </t>
  </si>
  <si>
    <t>Datos Parciales. Fuente de Datos NomiVac (Registro Nominal de Personas Vacunadas).</t>
  </si>
  <si>
    <t>Datos Parciales. Fuente de Datos NomiVac (Registro Nominal de Personas Vacunadas). Asimismo se produjo el cambio de esquema de vacunación, por lo cual también se registran personas vacunadas con IPV (polio inactivada).</t>
  </si>
  <si>
    <t>Datos Parciales. Fuente de Datos NomiVac ( Registro Nominal de Personas Vacunadas)</t>
  </si>
  <si>
    <t xml:space="preserve">
La ejecución rrastra ya un desvío previo del primer trimestre. Se reorganizará la ejecución para el próximo y último trimestre del año.</t>
  </si>
  <si>
    <t>Se ajustara en el cumplimiento anual de la Meta</t>
  </si>
  <si>
    <t>Incremento por demanda externa no planificada.</t>
  </si>
  <si>
    <t>Desvío generado por la mayor demanda.</t>
  </si>
  <si>
    <t>Por encontrarse en proceso de elaboración aprobación y publicación.</t>
  </si>
  <si>
    <t xml:space="preserve">La ampliación horaria y la incorporación de RRHH permitieron superar la meta. </t>
  </si>
  <si>
    <t>Por reprogramación de actividades.</t>
  </si>
  <si>
    <t>El desvío acumulado que se observa, se debe a que se reprogramó la asistencia técnica mediante una jornada realizada en el segundo trimestre.</t>
  </si>
  <si>
    <t>El desvío acumulado se debe a que el retraso en el nombramiento de autoridades provinciales, motivo la suspención de una jornada nacional prevista para el segundo trimestre.</t>
  </si>
  <si>
    <t>El desvío acumulado se debe a demoras ocurridas en el primer trimestre, en las firmas del contrato por parte de este Ministerio, con tres de los proveedores adjudicados.</t>
  </si>
  <si>
    <t>El acumulado refleja un desvío negativo que se regularizará durante el próximo trimestre.</t>
  </si>
  <si>
    <t>Durante los primeros  trimestre se obtuvieron desvíos positivos que arrastran tal diferencia, la misma se evidenció al sumar al equipo habitual de Sanidad de Fronteras, el destinado por el Ministerio de Salud de la Nación "Cuidarse en Salud".</t>
  </si>
  <si>
    <t>Se plantea el mismo accionar que los primeros  trimestres, para alcanzar de esa manera la mayor cantidad de matrículas otorgadas.-</t>
  </si>
  <si>
    <t>El desvío se debe a que se contabilizaron las empresas incorporadas al registro hasta el dia 16 de septiembre. Las empresas que se registren en lo que resta del trimestre se informarán en el cierre anual.</t>
  </si>
  <si>
    <t xml:space="preserve">Una de las principales causas del desvío obedece a que algunos insumos no fueron recibidos por demoras en la adjudicación de la compra, dado que el proveedor retiró la oferta.  Asimismo, otros contratos se encuentran enetapa de evaluación técnica.                            </t>
  </si>
  <si>
    <t xml:space="preserve">Entre las principales causas del desvío se menciona la demora de la LP 33/15. Asimismo, en el 2do trimestre,  se dio de baja un proceso de compra por tratarse de una compra de exclusividad. En el 3er trimestre: se comenzaron a recibir insumos de la compra directa (CD 36/16) que se solicitó para cubrir las necesidades hasta el ingreso de la LP 33/15; los proveedores en encuentran dentro de los plazos de entrega establecidos. </t>
  </si>
  <si>
    <t xml:space="preserve">En el segundo y tercer trimestre, no salieron las ordenes de compra de la LP 45/15. En su lugar, se realizaron entregas de la ampliación de la LP 19/14, que estaban pendientes desde 2015  y de la ampliación de la compra directa 14/15 que correspondian al primer trimestre, quedando algunos marcadores serológicos sin stock. Situación que se extiende a la fecha.                                                                                           
</t>
  </si>
  <si>
    <t xml:space="preserve">En el primer trimestre, se atrasaron las entregas de la LP 19/14.  En su lugar se entregó el producto de algunos renglones de la LP 19/14 y de la LP 19/14. En el segundo y tercer trimestre, también se produjeron demoras en los procesos de compra.
</t>
  </si>
  <si>
    <t>El desvío obedece a la falta de disponiblidad de algunos porductos medicinales, los cuales se encontrarban  en proceso de compra. Disminuyó la despensa y aumentoódemanda no satisfecha.</t>
  </si>
  <si>
    <t xml:space="preserve">El desvío obedece a la falta de disponiblidad de algunos porductos medicinales, los cuales se encontrarban  en proceso de compra. </t>
  </si>
  <si>
    <t>Se registró mayor demanda en el 2do. trimestre</t>
  </si>
  <si>
    <t>Este item no se ejecutó en los tres primeros trimestres por un tema de costos. Se espera ejecutar todo en el cuarto trimestre</t>
  </si>
  <si>
    <t>La no coincidencia de lo ejecutado con lo programado se debe a que el Programa no cuenta con Audifonos Super Potentes . La programación para compras se realiza de modo estimativo.</t>
  </si>
  <si>
    <t>La ejecución se ajustará en le cierre anual. A la fecha se ha recibido parcialmente la información de las jurisdicciones provinciales. No obstante, se entregó a todas las jurisdicciones el insecticida y demás elementos necesarios para los tratamientos químicos (rociados) de las viviendas previstas a tratar.</t>
  </si>
  <si>
    <t>La ejecución se ajustará en le cierre anual. A la fecha se ha recibido la información de jurisdicciones nacionales y parcialmente de las jurisdicciones provinciales; pero se considera que se cumplió con  lo programado, según lo previsto</t>
  </si>
  <si>
    <t>La ejecución se ajustará en le cierre anual. A la fecha se ha recibido parcialmente la información de las jurisdicciones provinciales; pero se considera que se cumplió con lo programado ya que se entregó a todas las jurisdicciones irritantes y demás elementos necesarios para la evaluación entomológica (Vigilancia) de las viviendas previstas a evaluar.</t>
  </si>
  <si>
    <t>La ejecución se ajustará en le cierre anual. A la fecha se ha recibido parcialmente la información de las jurisdicciones provinciales; pero se considera que se cumplió con lo programado ya que se entregó a todas las jurisdicciones el insecticida y demás elementos necesarios para los tratamientos químicos (rociados) de las viviendas previstas a tratar.</t>
  </si>
  <si>
    <t>La ejecución se ajustará en le cierre anual. A la fecha se ha recibido parcialmente la información de las jurisdicciones provinciales; pero se considera que se cumplió con  lo programado ya que se entregó medicación y demás elementos necesarios para la atención de las personas previstas.</t>
  </si>
  <si>
    <t>La ejecución se ajustará en le cierre anual. A la fecha se ha recibido parcialmente la información de las jurisdicciones provinciales; pero se considera que se cumplió con lo programado ya que se entregaron reactivos y demás elementos necesarios para los estudios serológicos de Chagas previstos.</t>
  </si>
  <si>
    <t>La ejecución se ajustará en le cierre anual. A la fecha se ha recibido parcialmente la información de las jurisdicciones provinciales; pero se considera que se cumplió con  lo programado ya que se efectuaron capacitaciones según lo previsto.</t>
  </si>
  <si>
    <t>La información es parcial debido a que existe retraso en el envío de la misma por parte de las provincias. Se ajustará en el cierre anual.</t>
  </si>
  <si>
    <t>La ejecución se ajustará en le cierre anual. A la fecha se ha recibido parcialmente la información de jurisdicciones provinciales; pero se considera que se cumplió con lo programado ya que se entregó a todas las jurisdicciones irritantes y demás elementos necesarios para la evaluación entomológica (Vigilancia) de las viviendas previstas a evaluar.</t>
  </si>
  <si>
    <t>El desvío es resultado de las modificaciones en la programación de compras del Área de Comunicación, por las que no se imprimieron y distribuyeron los materiales planificados en el año 2015.</t>
  </si>
  <si>
    <t>El incremento obedece a que se realizaron capacitaciones de colocación de DIU_LNG (Sistema Intrauterino Liberador de Levonorgestrel), las cuales no se encontraban planificadas en las metas originales. Además durante el 3er trimestre se reactivaron los talleres y capacitaciones en servicio, tanto del  Área de Diversidad como en Promoción.</t>
  </si>
  <si>
    <t>El desvío se debe a falta de stock en Métodos Anticonceptivos por demoras en distintos procesos de adquisición, tanto los iniciadas en el año anterior como en el corriente. Básicamente, porl no contar desde el mes de marzo con el Anticonceptivo Oral Combinado (ACO), el cual es el método distribuido en mayor volumen y por lo tanto con incidencia directa en el cumplimiento de la meta programada.</t>
  </si>
  <si>
    <t>El desvio acumulado obedece a distintos factores: a) La no concreción de dos procesos de compra LP N°50/14 y LP 25/15; b) Se declaró desierto el renglón de preservativos en la Contratación Directa  por Emergencia (CD N° 25/16 ); c) Una demora importante en la LP N° 55/15, que aún se encuentra en curso de adjudicación, por cantidades menores a las solictadas originalmente; e) Por último, se produjo tambien demora en la primer entrega de la CD por urgencia N° 32/2016 adjudicada al proveedor CIDAL S.A.</t>
  </si>
  <si>
    <t>El aumento en la cantidad de pacientes asistidos se debe a que continuó, en parte del tercer trimestre, la cobertura sanitaria en el litoral por inundaciones.</t>
  </si>
  <si>
    <t>Durante el tercer  trimestre hubo una mayor demanda de capacitación de los distintos organismos estatales provinciales y nacionales, y de organismos no gubernamentales, acrecentando la cantidad de personas capacitadas en lo que va del año.</t>
  </si>
  <si>
    <t>El incremento en el tercer trimestre se debe a la cobertura sanitaria que esta Dirección realiza en el parque Tecnópolis.</t>
  </si>
  <si>
    <t>Ajuste en la planificación de la cantidad de botiquines enviados.</t>
  </si>
  <si>
    <t>Faltante de medicamentos por retrasos en la ejecución de las licitaciones y/o compras directas.</t>
  </si>
  <si>
    <t>Los desvíos, en relación a esta meta, obedecen a: a) que aún no se ha finalizado con el proceso de rendición por parte de las Universidades de la totalidad de los registros que acreditan la aprobación por parte de los participantes en TRAPS (cohorte 2015); b) el no inicio de algunos cursos en virtud de ajustes administrativos y de organización de la Secretaría a su cargo.</t>
  </si>
  <si>
    <t>La sobre ejecución se debe a las capacitaciones realizadas a agentes sanitarios y enfermeros, que junto con el fortalecimiento de los equipos de microgestión, contribuyeron positivamente con las acciones de clasificación realizadas por los equipos provinciales.</t>
  </si>
  <si>
    <t>La sobre ejecución se debe a que al momento de la planificación se contempló solo el total de personas seguidas de cada cuatrimestre a informar y no se tuvo en cuenta que la meta incluía a todas las personas bajo seguimiento del programa desde 2010 a la fecha.</t>
  </si>
  <si>
    <t>No ingresaron afiliaciones automáticas para la cobertura de salud de personas pensionadas por la Comisión Nacional de Pensiones Asistenciales.</t>
  </si>
  <si>
    <t xml:space="preserve">Se ejecutó en el orden de lo programado. </t>
  </si>
  <si>
    <t>Estimación corregible en el ejercicio.</t>
  </si>
  <si>
    <t>El desvío se debe a que falta información de la provincia de Tierra del Fuego, que no presentó la ejecución de las acciones de salud pública.</t>
  </si>
  <si>
    <t>Se aguarda la información de lo relacionado con las obras, ya que se retrasó el comienzo de los proyectos.</t>
  </si>
  <si>
    <t>La diferencia se debe a la incorporacion de la 11va cohorte y a que algunas provincias adoptaron la modalidad de Beca de Educación Permanente en Servicio.</t>
  </si>
  <si>
    <t>Se produjeron nuevas altas de becarios no rentados .</t>
  </si>
  <si>
    <t>Debido a bajas y a que algunas provincias modificaron la financiacion, pasando de contratación a Becas de Educación Permanente en Servicio.</t>
  </si>
  <si>
    <t>El desvío se debe a que se resolvió renovar el Convenio de Adhesión; el mismo fue aprobado recientemente mediante la RM 1511-E/2016 y se procederá a firmar con todas las jurisdiciones.</t>
  </si>
  <si>
    <t>El desvío se debe a que el proveedor distanció las entregas de insumos para las cirugías, atento a que se le debían pagos desde  septiembre de 2015. Actualmente, esta situación se está normalizando, reactivándose la entrega de insumos a los hospitales.</t>
  </si>
  <si>
    <t>La diferencia se debe a una disminución en las actividades como consecuencia de la reorganización del programa.</t>
  </si>
  <si>
    <t>Se decidio no realizar entregas de prótesis este año.</t>
  </si>
  <si>
    <t>A raiz de la redefinición de actividades, se incrementaron las actividades de vacunación, promoción de salud y seguridad social</t>
  </si>
  <si>
    <t>Se redefinieron las estrategias desarrolladas por el Programa, por lo cual se desarrollaron operativos en diferentes lugares diariamente, para fortalecer a los municipios de la provincia de Buenos Aires y otras provincias.</t>
  </si>
  <si>
    <t>Se redefinieron las estrategias desarrolladas, disminuyendo los puntos fijos y ampliando los operativos moviles.</t>
  </si>
  <si>
    <t>La diferencia se debe a que se definió mantener sólo dos puestos fijos en la CABA y uno en provincia de Buenos Aires.</t>
  </si>
  <si>
    <t>,Se fortalció al equipo de Provincia de Buenos Aires en diferentes Municipios llevando adelanta actividades de vacunación antigripal, y se desarrollan actividades en diferentes provincias.</t>
  </si>
  <si>
    <t>En algunos casos se redefinió modificar los talleres programados por consejerias individuales.</t>
  </si>
  <si>
    <t>La cifra de pacientes varía y no es predecible ya que depende de factores u hechos relacionados con suspensión de tratamiento, pase del tratamiento a una Obra Social, Prepaga o Profe,etc., por lo tanto siempre hablaremos estimaciones aún para el alcance de la meta anual.</t>
  </si>
  <si>
    <t>Actualmente el Programa no cuenta con stock de reactivos, con lo cual no se realizaron entregas durante la mayoría del trimestre. Los procesos de compra iniciados se encuentran a punto de finalizar, lo cual posibilitará avanzar en el próximo trimestre.</t>
  </si>
  <si>
    <t>La diferencia se debe a una disminución en las actividades como consecuencia de la reorganizacion del programa.</t>
  </si>
  <si>
    <t>Debido a demoras en los procedimientos administrativos y, en consecuencia, en la tramitación de fondos, no se puedo realizar gran parte de las actividades planificadas, haciendo solamente capacitaciones de manera on-line/a distancia.</t>
  </si>
  <si>
    <t>La convocatoria de la nueva cohorte 2016-2017, que comenzó en el mes de agosto fue menor a la esperada.</t>
  </si>
  <si>
    <t>Se registraron demoras en la publicación de la Guías de navegadoras,  de especialidades médicas y en los formularios SITAM.</t>
  </si>
  <si>
    <t>Se registraron demoras en el proceso de inicio y evolución del expediente para iniciar la asignación de las asistencias financieras.</t>
  </si>
  <si>
    <t>Continúa afianzándose la implementación de la estrategia de Test de VPH  como tamizaje para la prevención del cáncer cervicouterino. Las provincias con citología continúan con sus estrategias provinciales. Debe considerarse el retraso en la debida notificación del registro de los datos.</t>
  </si>
  <si>
    <t>La incorporación paulatina de investigaciones superó las previsiones.</t>
  </si>
  <si>
    <t>Mayor demanda debido a la situación climática y epidemiológica exepcional. La producción se vió favorecida por la incorporación de becarios del CONICET con posterioridad a la programación de las metas físicas anuales.</t>
  </si>
  <si>
    <t>Demoras en las transferencias de fondos a las provincias.</t>
  </si>
  <si>
    <t>Ejecución en el orden de lo programado.</t>
  </si>
  <si>
    <t>La diferencia del perido es relativa a los ajustes por bajas de pacientes (por otra cobertura -PAMI-O.S. y otros-, por suspensión de tratamiento,o por incumplimiento en la presentación de los requisitos del Programa.</t>
  </si>
  <si>
    <t>Se realizó la distribución en las provincias según los casos notificados para cubrir la continuidad de tratamientos.</t>
  </si>
  <si>
    <t xml:space="preserve">Se preveía comenzar con el financiamiento en el tercer trimestre, pero el mismo fue demorado. </t>
  </si>
  <si>
    <t>El requerimiento de Oseltamivir para el 3º trimestre fue menor a lo previsto debido a que el brote de influenza comenzó y terminó antes de lo esperado.</t>
  </si>
  <si>
    <t>El nivel de ejecución inferior al programado se debe a la reformulación estrucutural de las actividades.</t>
  </si>
  <si>
    <t>De acuerdo a la nueva programación se han incrementado los cursos previstos para el año en curso.</t>
  </si>
  <si>
    <t>De acuerdo a la nueva planificación de los cursos se ha incrementado la cantidad de personas capacitadas.</t>
  </si>
  <si>
    <t>El incremento se debe a la incorporación del Programa Escuela.</t>
  </si>
  <si>
    <t>No se ha alcanzado la meta programada porque se han prorrogado los plazos de presentación final de las investigaciones para el último trimestre del corriente año.</t>
  </si>
  <si>
    <t>La diferencia observada se relaciona con el reordenamiento del registro estadístico, lo que permite llevar un mejor control de los pacientes asistidos.</t>
  </si>
  <si>
    <t>El incremento está relacionado al aumento de la demanda de asistencia, a la cual se respondió con la incorporación de nuevos profesionales de diversas disciplinas.</t>
  </si>
  <si>
    <t>Se observa un mínimo desvío cuya diferencia no es significativa.</t>
  </si>
  <si>
    <t>La diferencia observada se relaciona con la puesta en funcionamiento uno de los edificios de internación, que se encontraba en reparación.</t>
  </si>
  <si>
    <t>El desvío observado corresponde a que se puso en funcionamiento la segunda unidad móvil con la que cuenta la Institución y sus equipos interdisciplinarios, brindando prestaciones de asistencia para la reducción de riesgo y daño en distintos barrios de la CABA.</t>
  </si>
  <si>
    <t>Si bien no se ha llegado a la meta establecida, se ha notado un incremento en relación al trimestre anterior, debido al reacomodamiento del programa y sus beneficiarios por parte de la actual gestión.</t>
  </si>
  <si>
    <t>El desvío se debe al gran deterioro de los pabellones de clinica médica, ya que la disminución de las internaciones incide en el número de altas.</t>
  </si>
  <si>
    <t xml:space="preserve">El desvío de este indicador se debe a que la capacidad operativa de los consultorios externos ha sido superada. </t>
  </si>
  <si>
    <t>Se solicitó la compra de la mesa de anestesia y la misma se encuentra en proceso de licitación; asimismo, se está resolviendo la falta de calefacción en los quirofanos.</t>
  </si>
  <si>
    <t>El desvió se debe a la falta de profesionales. Se está considerando la incorporación de nuevos profecionales.</t>
  </si>
  <si>
    <t>La tendencia de este indicador es decreciente con el paso de los años, debido a que no se alojan nuevos pacientes con lepra en las casas que forman parte de los barrios del Hospital. La disminución de los pacientes internados en los barrios obedece a un deterioro lógico por la edad de los pacientes  y su capacidad de autovalerse, por lo que pasan a internarse en los pabellones donde se encuentran más contenidos.</t>
  </si>
  <si>
    <t>Se supera lo programado a expensas de patologías intercurrentes que sufrieron los pacientes internados en viviendas particulares de los barrios y que Se vincula con la baja en la meta anterior.</t>
  </si>
  <si>
    <t>El desvío acumulado es positivo en función a la mayor demanda en inspecciones de seguimiento en Buenas Prácticas de Almacenamiento, Distribución y Transporte de Cosméticos e Higiene Oral y en inspecciones de Buenas Prácticas de Laboratorio de productos nacionales e importados/fiscalización de cosméticos e Higiene oral.  Además en el Control de Mercado de Medicamentos y Productos Médicos, se han realizado inspecciones de verificación de alertas del Sistema Nacional de Trazabilidad, verificando los CUFES (Código de Ubicación Física de Establecimientos) generados, las cuales no estaban programadas en la planificación.</t>
  </si>
  <si>
    <t>El desvío es negativo debido a la reorganización del área de inspecciones de estudios clínicos. Como así también  responde a la menor demanda en Inspecciones de Buenas Prácticas Clínicas realizadas.</t>
  </si>
  <si>
    <t>El desvío es positivo debido a la mayor demanda en Autorización de Productos (autorización de comercialización de 1° lote).</t>
  </si>
  <si>
    <t>El desvío acumulado es negativo debido a que en el primer trimestre hubo menor demanda dada la imposibilidad de coordinar capacitaciones por los múltiples cambios institucionales producidos en las jurisdicciones provinciales y municipales.</t>
  </si>
  <si>
    <t>El desvío es positivo debido a la mayor demanda en solicitudes de análisis de laboratorio en el marco de los programas de monitoreo y los solicitados por organismos oficiales y empresas.  Además, el desvío responde a las autorizaciones de importación, avisos y testimonios de exportación de productos domisanitarios (no contemplados en la programación anual).</t>
  </si>
  <si>
    <t>El desvío positivo responde a la mayor solicitud de inscripciones y modificaciones de RNE (Registro Nacional de Establecimientos) dado que a partir del 8 de abril entró en plena vigencia la Disposición ANMAT 8403/15,  la cual establece que para poder tramitar un RNPA (Registro Nacional de Producto Alimenticio) a través del Sistema de información Federal para la Gestión del Control de Alimentos (SIFeGA), es necesario tener actualizado el mismo.</t>
  </si>
  <si>
    <t>El desvío es positivo debido a que ciertos profesionales de la Dirección de Productos Médicos, se dedicaron exclusivamente al registro de productos.  Además se implementó internamente un sistema para monitorear el buen funcionamiento de los procesos involucrados en el área lo que permitió mejorar y optimizar algunos puntos críticos.</t>
  </si>
  <si>
    <t>El desvío es positivo debido a la mayor demanda en establecimientos habilitados.</t>
  </si>
  <si>
    <t>En el trimestre informado el desvío obedece a que continúa en trámite la gestión que permitirá el envío de muestras por la contratación efectuada a fines de 2015, por convenio entre el Ministerio de Salud de la Nación y la OPS (Organización Panamericana de la Salud).</t>
  </si>
  <si>
    <t>Del análisis de las metas de procuración surge que esto se debe, fundamentalmente, al bajo nivel de procuración en algunas provincias. Las provincias de Chaco, Catamarca y Santa Cruz han tenido cero donantes en lo que va del año. Situación totalmente inaceptable que ha sido tratado en varias oportunidades con sus representantes jurisdiccionales. También se ha informado al Ministro de Salud de dichas provincias, la situación crítica en la que se encuentran, sin justificativo aparente, para que tomen las medidas tendientes a su mejoría. Por otro lado, dos provincias importantes para la procuración como Santa Fe y Buenos Aires, están muy por debajo de la cantidad de donantes habituales. Siendo la última por su gran población, la que arrastra el promedio general del país. Con ambas provincias se está trabajando para aumentar los niveles de procuración.</t>
  </si>
  <si>
    <t>La mejora temporal se debe al aumento en la demanda de  capacitación.</t>
  </si>
  <si>
    <t>El desvio positivo se debe al aumento de la demanda de antivenenos  por parte del Ministerio.</t>
  </si>
  <si>
    <t>El desvío es mínimo, prácticamente se cumplió la meta programada.</t>
  </si>
  <si>
    <t>Se atendió toda la demanda.</t>
  </si>
  <si>
    <t>Se reprogramó el envío de control de calidad de virología y micobacterias.</t>
  </si>
  <si>
    <t>Se atendio toda la demanda.</t>
  </si>
  <si>
    <t>Se corrigió el desvío negativo del trimestre anterior y se superó la meta .</t>
  </si>
  <si>
    <t>Es a demanda, se espera mejorar en el próximo trimestre.</t>
  </si>
  <si>
    <t>Es a demanda, se espera corregir el atraso en el último trimestre.</t>
  </si>
  <si>
    <t>El atraso es corregible debido a la ejecución que se espera para el último trimestre.</t>
  </si>
  <si>
    <t xml:space="preserve">Es a demanda, en los meses de invierno habitualmente baja la concurrencia de personas. </t>
  </si>
  <si>
    <t>Depende de la aprobación de los editores de revistas científicas.</t>
  </si>
  <si>
    <t>Se suspendieron algunos cursos debido a la epidemia de Dengue y otros arbovirus.</t>
  </si>
  <si>
    <t>Epidemia de Dengue, Chikungunya y vigilancia de Zika por potencial introducción del virus.</t>
  </si>
  <si>
    <t>Se adelantó la realización de un curso.</t>
  </si>
  <si>
    <t>Oportunidad de presentar trabajos en un Congreso no previsto.</t>
  </si>
  <si>
    <t>El desvío negativo que se mantendrá debido a un error de planificación, ya que el curso a distancia que es anual y finalizará el año proximo.</t>
  </si>
  <si>
    <t>Se realiza a demanda hubo mayor demanda debido a la presencia de brotes de diversas enfermedades infecciosas.</t>
  </si>
  <si>
    <t>Se espera compesar en el próximo trimestre.</t>
  </si>
  <si>
    <t>Se superaron las previsiones de capacitación.</t>
  </si>
  <si>
    <t>La programación de la meta es una estimación, sujeta al comportamiento de la demanda.</t>
  </si>
  <si>
    <t>La demanda creciente, con base en la epidemia de Influenza H1N1 registrada en el período anterior, continúa causando el incremento en la ejecución.</t>
  </si>
  <si>
    <t>Continúa demorada la producción de documentos del Programa de Infecciones Hospitalarias, por causas operativas.</t>
  </si>
  <si>
    <t xml:space="preserve">Retraso en los requerimientos de Capacitación por parte de los municipios y de otros organismos. </t>
  </si>
  <si>
    <t>Las capacitaciones pueden variar de acuerdo a las personas que se inscriban en los cursos o de los becarios que reciba la institución. En el 3º trimestre se llevó a cabo el curso de "actualización de artropodos sanitarios" donde asistieron más personas que las que habitualmente lo hacen y se llevaron a cabo capacitaciones de profesionales en diagnósticos de mosquitos que no estaban previstas, por ende se superó lo calculado.</t>
  </si>
  <si>
    <t>este desvío transitorio. .</t>
  </si>
  <si>
    <t xml:space="preserve">Las metas fueron sobredimensionadas en función de obras que aún no finalizaron (terapia intermedia, intensiva de adultos) y no permen el cierre de ejercicio. </t>
  </si>
  <si>
    <t>La disminución de las consultas por emergencia, se atribuye a la menor disponibilidad del espacio físico necesario, con el retraso de la obra de la nueva guardia. También a la estadía prolongada de los pacientes por patologías más complejas y falta de camas de internación.</t>
  </si>
  <si>
    <t xml:space="preserve">A partir del 18/5/16 se implementó el centro obstétrico dentro del quirófano central, dando como resultado el disponer de menos quirófanos para cumplir con lo programado. Durante el mes de julio debieron suspenderse cirugías programadas por la falta de cables para los monitores e insumos. Asimismo, la cantidad de quirófanos (12), se vió afectada notablemente, disminuyendo a veces hasta la mitad (6). </t>
  </si>
  <si>
    <t>La programacion calculó que se contaría con el Centro de Salud Integral en funcionamiento, pero por varias razones el mismo no se encuentra operativo hasta el momento.</t>
  </si>
  <si>
    <t xml:space="preserve">Se estabilizó la demanda del servicio, por lo cual se reprogramó el trimestre, No obstante, en el primer año de implementación lo previsto superó ampliamente la demanda. </t>
  </si>
  <si>
    <t>El desvío se debe a que varios pacientes fueron incorporados a otros dispositivos de atención.</t>
  </si>
  <si>
    <t>Se reprogramó la meta, ya que no se incorporan nuevos pacientes al programa, siendo esta causa principal de desvío</t>
  </si>
  <si>
    <t>El desvío aumulado se debe al cierre por falta de personal del taller de cocina</t>
  </si>
  <si>
    <t>Se reprogramó esta meta, ya que no se habilitaron nuevos dispositivos, pero a su vez se cerró un hogar asociado, lo cual redujo aún más el alojamiento externo.</t>
  </si>
  <si>
    <t>Respecto a esta medición, hay que tener en cuenta que para que se produzcan egresos, primeramente debieron haber ingresados en el servicio, pero esta situación se produjo en menor escala, ya que se han limitado las internaciones, las que se producen una vez que se han agotado todos los tratamientos ambulatorios posibles.</t>
  </si>
  <si>
    <t>Hubo menor ingreso de pacientes al servicio, situación ésta que no se puede controlar, ya que depende del entorno que rodea al paciente, pudiendo o no solicitar la asistencia sanitaria.</t>
  </si>
  <si>
    <t>El desvío se debe a la complejidad de las patologías de los pacientes, por lo cual el porcentaje de rotación de camas es bajo y además existe insuficiencia de recursos humanos.</t>
  </si>
  <si>
    <t>Aumento de prestaciones por paciente.</t>
  </si>
  <si>
    <t>El desvío no es significativo. El leve descenso en la ejecución se debe a la necesidad de reparar un vehículo.</t>
  </si>
  <si>
    <t>El descenso acumulado de esta meta se produjo por la licencia de profesionales y la reparación edilicia de los consultorios.</t>
  </si>
  <si>
    <t>El incremento acumulado se debe a la mejora en la organización de los tratamientos.</t>
  </si>
  <si>
    <t>Actividad sujeta a programación y demanda.</t>
  </si>
  <si>
    <t>Aumento de demanda.</t>
  </si>
  <si>
    <t>El desvío se debe a que el número de alumnos que aprueba los exámenes finales es no programable y depende de factores externos a la organización.</t>
  </si>
  <si>
    <t>El desvio se debe a que el número de alumnos que aprueba los exámenes finales es no programable y depende de factores externos a la organización.</t>
  </si>
  <si>
    <t>No se registraron cambios en el total de asistidos.</t>
  </si>
  <si>
    <t>Mayor demanda de prestaciones.</t>
  </si>
  <si>
    <t>Sujeto a demanda.</t>
  </si>
  <si>
    <t>El desvío se debe a la cantidad de denegatorias, como consecuencia de las observaciones no subsanadas en la documentación entregada al inicio del expediente, y al incremento de recursos administrativos.</t>
  </si>
  <si>
    <t>Reprogramación en función de la ejecución del trimestre anterior.</t>
  </si>
  <si>
    <t>Se generó una mayor cantidad de solicitudes de informes por cambio de la normativa vigente.</t>
  </si>
  <si>
    <t>Se produjo un incremento no previsto de presentaciones de expedientes por parte de los hospitales públicos.</t>
  </si>
  <si>
    <t>Se produjo un cambio en el desarrollo del programa de sindicaturas.</t>
  </si>
  <si>
    <t>Se produjo un reemplazo de acciones de auditoría.</t>
  </si>
  <si>
    <t>Con respecto a verificaciones contables, se desarrollaron módulos de auditoría mas puntuales y, por el lado de las ordenes de fiscalización, se rediseñó el proceso de fiscalización.</t>
  </si>
  <si>
    <t>Si bien se desarrollaron proyectos de normas, no fueron aprobados formalmente.</t>
  </si>
  <si>
    <t>Se incorporaron canales de consulta no previstos al momento de la programación: Centro de atención telefónica, atención personal y atención virtual.</t>
  </si>
  <si>
    <t>Por cuestiones operativas se produjo una demora en la implementación de las delegaciones previstas.</t>
  </si>
  <si>
    <t>Las diferencias se atribuyen a la reformulación de prioridades en la cobertura de los reintegros previstos.</t>
  </si>
  <si>
    <t>Menor cantidad de cursos debido a la menor demanda de los mismos</t>
  </si>
  <si>
    <t>Mayor cantidad de publicaciones debido a la mayor cantidad de eventos y jornadas realizadas por el organismo</t>
  </si>
  <si>
    <t>Menor cantidad de Dictamenes,  ya que están atados a la Demanda Externa y es difícil de ponderar al momento de la Programación</t>
  </si>
  <si>
    <t>Menor cantidad de asesoramientos debido a la menor demanda de los mismos, de difícil ponderación al momento de la programación</t>
  </si>
  <si>
    <t>Mayor atención de denuncias debido a la mayor demanda de las mismas, es de difícil ponderación al momento de la programacíon</t>
  </si>
  <si>
    <t>Cambios de situación procesal (Procesados a Condenados). Libertad de internos procesados por orden judicial.</t>
  </si>
  <si>
    <t>Variación producto de las altas y bajas del ejercicio.</t>
  </si>
  <si>
    <t>Disminución  de la cantidad de internos en condiciones de acceder al período de prueba.</t>
  </si>
  <si>
    <t>Incremento del número de beneficiarios con derecho a pensión, ante el fallecimiento del titular retirado.</t>
  </si>
  <si>
    <t>Disminución de agentes que han optado por el retiro voluntario en el trimestre.</t>
  </si>
  <si>
    <t>Menor cantidad de ingresos con respecto a lo proyectado para este período del año.</t>
  </si>
  <si>
    <t>Cursos finalizados en el mes de septiembre.</t>
  </si>
  <si>
    <t>A través del Sistema MEPRE los mediadores deben cargar todas las mediaciones, tanto públicas como privadas, realizadas como las que no se realizaron por incomparecencias o con falta de notificación.</t>
  </si>
  <si>
    <t>El expediente se encuentra en tramite.</t>
  </si>
  <si>
    <t>Los expedientes se encuentran en tramite.</t>
  </si>
  <si>
    <t>La Subsecretaria de Promocion  incorporo en su estructura al Centro Cultural Haroldo Conti y se creó una direccion más de las dos  existentes, dando como resultado mayor cantidad de cursos disponibles.</t>
  </si>
  <si>
    <t>Se presentaron mayor numero de personas que el estandar normal.</t>
  </si>
  <si>
    <t>El cambio de autoridades nacionales generó un incremento en la cantidad de consultas efectuadas sobre conflicto de intereses, incompatibilidades y otras violaciones a la ley de ética pública.</t>
  </si>
  <si>
    <t>Recursos presentados por las partes obligaron a posponer las que se suponian programadas para el trimestre.</t>
  </si>
  <si>
    <t>Se ha superado la meta prevista por una mayor cantidad de análisis de metales en muestras de agua superficial y en ensayos de biodegradación para la Facultad de Farmacia y Bioquímica.</t>
  </si>
  <si>
    <t>Se ha superado la meta prevista, debido a que se ha realizado el XXVII Congreso Latinoamericano de Hidráulica en Lima-Perú.</t>
  </si>
  <si>
    <t>De acuerdo a lo informado por la Dirección General de Movimiento Migratorio, el desvío registrado en la estadística de ingresos y egresos se debe a variables macroeconómicas a nivel nacional e internacional que han generado un impacto en el aumento del turismo, en conjunto con los períodos estivales y feriados - tanto nacionales como pertenecientes a países limítrofes-.</t>
  </si>
  <si>
    <t>De acuerdo a lo informado por el Departamento de Desarrollo de Carrera de esta DNM, la variación registrada se debe a que para el presente trimestre estaba previsto el cierre de la Actualización Virtual para Inspectores, la cual se demoró hasta el mes en curso y será registrada en el próximo informe.
A su vez, como se expuso anteriormente, el desvío producido en la cantidad de agentes aprobados se debe a la demora en el inicio de algunas capacitaciones que habían sido programadas, como es el caso de los cursos de Idiomas.</t>
  </si>
  <si>
    <t>el próximo informe.
A su vez, como se expuso anteriormente, el desvío producido en la cantidad de agentes aprobados se debe a la demora en el inicio de algunas capacitaciones que habían sido programadas, como es el caso de los cursos de Idiomas.</t>
  </si>
  <si>
    <t>De acuerdo a lo informado por la Dirección de Radicaciones, la variación acumulada en relación con la ejecución de esta meta física se debe a que bajo la categoría de Permisos de Ingreso se incluyen los actos consulares que corresponden a las residencias otorgadas desde el exterior por las  representaciones consulares de la República. El volumen de residencias emitidas bajo dicha modalidad no puede ser previsto con exactitud, ya que depende de cuestiones estacionales ajenas a la voluntad de la Administración.</t>
  </si>
  <si>
    <t>Mayor demanda de tasaciones fundamentalmente de la Dirección Nacional de Vialidad, las empresas de seguros, la Agencia de Administración de Bienes del Estado, la Justicia Penal y la Policía Federal</t>
  </si>
  <si>
    <t>El desvío obedece a que se demoró la certificación de  una obra por falta de índices de redeterminación de precios.</t>
  </si>
  <si>
    <t>El desvío se debió a la demanda de acciones solicitadas por diferentes jurisdicciones.</t>
  </si>
  <si>
    <t>El desvío fue a causa de inconvenientes respecto de la movilidad para poder realizar los relevamientos.</t>
  </si>
  <si>
    <t>El desvío es a causa de la demanda por parte de los Municipios.</t>
  </si>
  <si>
    <t>El desvío es a causa de la asistencia por parte de los destinatarios: los agentes en los Municipios, alumnos de distintos niveles educativos y docentes.</t>
  </si>
  <si>
    <t>El desvío responde a la disponibilidad de vehículos.</t>
  </si>
  <si>
    <t>El desvío fue a causa de la disponibilidad de los elementos necesarios y a las condiciones climáticas adversas.</t>
  </si>
  <si>
    <t>La variación se debe al retraso en la implementación del SINAI en las nuevas jurisdicciones.</t>
  </si>
  <si>
    <t>El desvío esta vinculado a los tramites de Licencia.</t>
  </si>
  <si>
    <t>Se produjeron demoras en la celebración de convenios con Universidades ya que aún no están designadas las autoridades del Instituto Argentino de Transporte, lo que imposibilitó la realización de estudios y proyectos. Se prevé se subsane en el corto plazo.</t>
  </si>
  <si>
    <t>Atrasos de índole administrativa.</t>
  </si>
  <si>
    <t>Los desvíos obedecen a directivas de racionalidad respecto de la ejecución.</t>
  </si>
  <si>
    <t>Con menor cantidad de inspecciones se ha logrado el alcance previsto en las inspecciones programadas por la Gerencia de Infraestructura Aeroportuaria, además se visualizo un atraso corregible en las inspecciones programadas por la Gerencia de Inspecciones Integrales.</t>
  </si>
  <si>
    <t>Programación 9 meses</t>
  </si>
  <si>
    <t>Se ha superado la meta prevista por una mayor cantidad de inscriptos en el Curso de posgrado "Operación y conservación de sistema de riego".</t>
  </si>
  <si>
    <t>Sin desvíos</t>
  </si>
  <si>
    <t>Los niveles de emisión de Pasaportes se encuentran menores a los esperados, pero se espera mejorar incrementar los mismos en el último trimestre del año.</t>
  </si>
  <si>
    <t>Fiscalización reprogramada entre trimestres dentro del ejercicio vigente en la Dirección Regional Patagonia.</t>
  </si>
  <si>
    <t>Ejercitaciones de PADE reprogramados por falta de cumplimiento de  los Concesionarios Hidroeléctrica Tucumán S.A.  y Rio Hondo S.A.</t>
  </si>
  <si>
    <t>Sobreejecución debida a la participación del ORSEP en la Fiesta Nacional de la Vendimia-Mendoza (5.000 personas).</t>
  </si>
  <si>
    <t>El desvío obedece al atraso en el inicio de las Campañas programadas, vinculadas al cambio de autoridades del Organismo.</t>
  </si>
  <si>
    <t>Sin desvíos.</t>
  </si>
  <si>
    <t>Sin desvíos. Fue finalizada con fecha 04/07/2016 la obra "Pozos ciegos nuevos en estaciones de Boulogne al norte" la cual estaba prevista para el 4to trimestre.</t>
  </si>
  <si>
    <t>Sin desvío.</t>
  </si>
  <si>
    <t>Las autoridades decidieron reasignar recursos para reforzar las inspecciones.</t>
  </si>
  <si>
    <t>La merma en las inspecciones se debe a factores climáticos desfavorables.</t>
  </si>
  <si>
    <t>Se agregaron Inspecciones no programadas.</t>
  </si>
  <si>
    <t>Se decidió abocar más personal a las tareas, lo que derivó en mayores inspecciones.</t>
  </si>
  <si>
    <t>La realización de las licencias que habilitan a los nuevos conductores responden a la terminación de los exámenes correspondientes.</t>
  </si>
  <si>
    <t>Se prevé las auditorías para el trimestre restante.</t>
  </si>
  <si>
    <t>Se intensificaron las inspecciones teniendo en cuenta el Decreto 1661/15.</t>
  </si>
  <si>
    <t>El favorable desvío se debe a la mayor demanda de los Concesionarios para cubrir el aumento de servicios.</t>
  </si>
  <si>
    <t>Fue necesario realizar mas inspecciones  según documentación relevada, teniendo en cuenta la Resolución 128/16.</t>
  </si>
  <si>
    <t>Se reprogramaron las inspecciones según la Resolución 128/16.</t>
  </si>
  <si>
    <t>El desvío está relacionado con la mayor demanda de los transportistas.</t>
  </si>
  <si>
    <t>El desfavorable desvío responde a problemas climáticos.</t>
  </si>
  <si>
    <t>Se debió a las denuncias por frecuencias que fueron más de las esperadas.</t>
  </si>
  <si>
    <t>Las autoridades decidieron reasignar recursos para reforzar las auditorías.</t>
  </si>
  <si>
    <t>Se afecto a parte del personal a otras tareas, lo que derivó en menores inspecciones.</t>
  </si>
  <si>
    <t>Se procedió a dar de baja la meta por cuanto las tareas que componían la misma se han incorporado al volumen de trabajo habitual y no es cuantificable.</t>
  </si>
  <si>
    <t>El desvío se debe a factores imponderables al momento de la programación.</t>
  </si>
  <si>
    <t>Responden a recortes presupuestarios.</t>
  </si>
  <si>
    <t>El desvío se debe a factores imponderables al momento de la programación. La ejecucion es a requerimiento de los usuarios.</t>
  </si>
  <si>
    <t>Algunas solicitudes de licencias presentadas cierran en el o los próximos meses según el trámite que corresponde.</t>
  </si>
  <si>
    <t>Desvío no significativo. Responden a demanda extra institucional de publicaciones de uso aeronáutico.</t>
  </si>
  <si>
    <t>El favorable desvío responde a la decisión de las autoridades de aumentar las inspecciones.</t>
  </si>
  <si>
    <t>Reprogramación de inspecciones.</t>
  </si>
  <si>
    <t>(5)</t>
  </si>
  <si>
    <t>Causas de los desvíos acumulados al Trimestre 3 (3)</t>
  </si>
  <si>
    <t>Incremento de efectivos por la apertura de la misión de Colombia.</t>
  </si>
  <si>
    <t>Demoras en la adquisición de insumos</t>
  </si>
  <si>
    <t>Equipos fuera de servicio en Planta Caseros (central de agua y blistera)</t>
  </si>
  <si>
    <t>Operadores/Administradores. En el primer trimestre, por su parte, egresaron 14 cursantes menos de lo previsto de acuerdo con el siguiente detalle: 2 alumnos más Curso Introducción a la Inteligencia Técnica, 4 alumnos menos Curso Básico Formacion Personal Civil de Inteligencia (Presencial), 11 alumnos menos Primer Curso Básico Formación Personal Civil de Inteligencia (A distancia) y 1 alumno menos Curso Introducción a la CIBERDEFENSA.</t>
  </si>
  <si>
    <t xml:space="preserve">Egresaron, en el tercer trimestre, 4 cursantes menos de lo previsto según detalle: 1 alumno más en el curso Analista de Inteligencia p/PCI, 1 alumno menos en el Curso Medidas de Seguridad de Contrainteligencia en Instalaciones Aéreas Militares, 5 alumnos menos en el Curso Inteligencia Geoespacial y 1 alumno más en el Curso Seguridad Informática para </t>
  </si>
  <si>
    <t>Se navegaron más días en razón de haberse  sumado una unidad más a la Campaña Antártica.</t>
  </si>
  <si>
    <t>Se realizaron más horas de vuelo en razón de haberse sumado una unidad más a la Campaña Antartica.</t>
  </si>
  <si>
    <t>El desvío se debió a la realización de ejercicios previstos por el Plan Anual de Comisiones al Exterior-PACE y Plan Anual de Actividades del País-PAAP 2016.</t>
  </si>
  <si>
    <t>El desvío se produjo por la diferencia en la totalidad de las hectáreas previstas, se debe a la desvinculación contractual desde Jun16, del convenio existente con el INTEA (Innovaciones Tecnológicas Agropecuarias), que surge de la notificación enviada por la AABE con el objeto de suspender el mismo. Como consecuencia se produjo un impedimento por parte de la Dirección de Remonta y Veterinaria, para acceder a todo acto comercial tendiente a la compra de insumos y contratación de labores culturales.</t>
  </si>
  <si>
    <t>El desvío se produjo por los requerimientos de yeguarizos para criadores, monta pública y consumo autorizado de establecimientos en campos de Instrucción.</t>
  </si>
  <si>
    <t>El desvío se produjo por la superación en la producción de equipos y uniformes debido a que los efectos confeccionados fueron de menor complejidad en su industrialización y a la capacitación de Soldados Voluntarios Especialistas que fueron incorporados.</t>
  </si>
  <si>
    <t>Incrementos de los días de navegación por ejecución de actividades ordenadas pero no programadas, en su mayoría con unidades de pequeño porte (menor consumo).</t>
  </si>
  <si>
    <t>Diferencia en más debido a mayor demanda satisfecha de capacitación de oficiales.</t>
  </si>
  <si>
    <t>Diferencia en más debido a mayor demanda satisfecha de capacitación de docentes.</t>
  </si>
  <si>
    <t>Diferencia en más debido a una mayor demanda satisfecha de cursos para capacitación de civiles.</t>
  </si>
  <si>
    <t>Habiéndose solicitado en oportunidad a la Autoridad Competente los refuerzos crediticios necesarios para dar cumplimiento al Programa de Actividad Operacional 2016, y en razón de las necesidades de carácter operacional emergentes durante el presente período, se continuó dando cumplimiento a los requerimientos emanados por el Estado Nacional y el adiestramiento y alistamiento de los medios materiales y RR.HH. en un nivel "mínimo-aceptable"  compatibles con la Seguridad Operacional requerida. El presente esfuerzo adicional importa el consumo de potencial sobre los medios aéreos materiales correspondiente a ejercicios futuros al cual a la fecha no ha podido ser repuesto.</t>
  </si>
  <si>
    <t xml:space="preserve"> Reducción de horas de vuelo asignadas.</t>
  </si>
  <si>
    <t>Reducción de requerimientos de traslados dinerarios.</t>
  </si>
  <si>
    <t>Por la creación de EANA (Empresa Argentina de Navegación Aérea).</t>
  </si>
  <si>
    <t>Por las características del servicio que presta este programa las metas son variables y sujetas a demanda.</t>
  </si>
  <si>
    <t xml:space="preserve">	El personal de la Dirección de Producción Cartográfica que interviene en la elaboración de esta Meta Física es el mismo que interviene en la Meta Actualización de Cartografía. Por razones vinculadas con prioridades establecidas en el Plan de Trabajo, el personal fue redistribuido en forma temporal. Se fortalecieron por lo tanto, las tareas vinculadas a la Meta Actualización de Cartografía generándose un desvío positivo en la misma. </t>
  </si>
  <si>
    <t>Durante el segundo trimestre se realizó la reorganización de actividades del personal técnico de la Dirección de Cartografía. El motivo de esta decisión es que se consideró el producto Atlas 500K como una prioridad del Organismo, a fin de ponerlo a disposición del público. En consecuencia, se refleja en el valor de esta meta un desvío positivo significativo demostrativo del avance de actividades en forma existosa.</t>
  </si>
  <si>
    <t>La comisión de campaña salió al campo con una demora de una semana. El desvío se corregirá durante el próximo trimestre.</t>
  </si>
  <si>
    <t>A mediados del trimestre, finalmente, fue posible la concreción de la firma de un convenio con la Fuerza Aérea Argentina con el objetivo de realizar vuelos fotogramétricos en las zonas del país incluidas en la planificación anual del IGN. Fue imprescindible la realización de numerosas actividades relacionadas con la organización del vuelo que no se reflejan en el avance de la meta. Se considera factible la regularización de esta meta en el IV trimestre.</t>
  </si>
  <si>
    <t xml:space="preserve">	El desvío es consecuencia de la imposibilidad de planificar las tareas que componen esta meta vinculada con los pedidos recibidos de terceros.  Estos responden a la demanda generada por Organismos pertenecientes al Estado Nacional y Provincial. </t>
  </si>
  <si>
    <t>Demoras en reparacion de generadores. Disponibilidad de gas limitada</t>
  </si>
  <si>
    <t>Dotaciones de personal inccompletas por bajas y jubilaciones.Demoras en incorporar personal nuevo.</t>
  </si>
  <si>
    <t>Problemas de comunicaciones GPRS y demoras en adquisición de material.</t>
  </si>
  <si>
    <t>Desvío no significativo</t>
  </si>
  <si>
    <t>Desvío asociado al aumento del rubro Venta Directa</t>
  </si>
  <si>
    <t>No controlable</t>
  </si>
  <si>
    <t>Aumento de señales</t>
  </si>
  <si>
    <t>Varios TFO no iniciaron en los períodos previstos.</t>
  </si>
  <si>
    <t>Atraso corregible</t>
  </si>
  <si>
    <t>Obras no finalizaron en fechas previstas.</t>
  </si>
  <si>
    <t>Obras Globales no finalizaron en las fechasa previstas.</t>
  </si>
  <si>
    <t>Obras no finalizaron en las fecha previstas. Globales: Varias obras no finalizaron en el período.</t>
  </si>
  <si>
    <t>No finalizó obra prevista.</t>
  </si>
  <si>
    <t>3 obras no finalizaron en la fecha prevista.</t>
  </si>
  <si>
    <t>Obras no finalizaron en las fechas previstas.</t>
  </si>
  <si>
    <t>Obras no finalizaron según lo previsto, una fue rescindida</t>
  </si>
  <si>
    <t>Obras programadas no finalizaron.</t>
  </si>
  <si>
    <t>Obras que no finalizaron según las previsiones.</t>
  </si>
  <si>
    <t>Obras rescindidas</t>
  </si>
  <si>
    <t>Obra prevista fue meta en el ejercicio 2015,</t>
  </si>
  <si>
    <t>Una obra fue meta en el ejercicio 2015.</t>
  </si>
  <si>
    <t>1 obra no finalizó en la fecha prevista.</t>
  </si>
  <si>
    <t>Obra que no finalizó, otra fue rescindida.</t>
  </si>
  <si>
    <t>Se prorrogó un contrato.</t>
  </si>
  <si>
    <t>6 contratos se prorrogaron y 3 no iniciaron.</t>
  </si>
  <si>
    <t>Varios contratos no iniciaron en las fechas previstas y 4 contratos fueron prorrogados.</t>
  </si>
  <si>
    <t>Varios contratos no iniciaron en las fechas previstas.</t>
  </si>
  <si>
    <t>Obras previstas no finalizaron-</t>
  </si>
  <si>
    <t>No finalizó una obra.</t>
  </si>
  <si>
    <t>Obras que no iniciaron en las fechas previstas.</t>
  </si>
  <si>
    <t>No finalizaron las obras.</t>
  </si>
  <si>
    <t>Una obra no finalizó.</t>
  </si>
  <si>
    <t>5 obras no finalizaron y una no inició.</t>
  </si>
  <si>
    <t>Dos obras previstas no finalizaron según lo  previsto.</t>
  </si>
  <si>
    <t>3 obras previstas no finalizaron y 1 finalizó después de la fecha programada.</t>
  </si>
  <si>
    <t>La causa de disminución de la cantidad de certificados emitidos, puede estar dada principalmente por la estacionalidad de algunos productos frutihorticolas que se exportan.</t>
  </si>
  <si>
    <t>Se informa que en los primeros dos trimestres se resolvieron 8 casos, sin embargo la meta para el tercer trimestre no se cumplió por la situación que atraviesa acutalmente el MERCOSUR, es decir no hay Presidencia Pro Tempore , por ende no se convocanda a reuniones del comité técnico N°. Cabe destacar que se iniciaron negociaciones para reanudar las actividades del MERCADO COMUN DEL SUR.</t>
  </si>
  <si>
    <t>El desvío acumulado se debe a la realización de eventos por parte de Proargentina  que no estaban previstos en la programación.</t>
  </si>
  <si>
    <t>Se informa que la existencia del desvío se debe a la demora ocasionada por la prorroga obtenida del programa BID 2239/OC-AR , unidad ejecutora de la presente meta, y la demora en la conformación del Comité Asignación de Recursos condición necesaria para proceder a cumplimiento de la meta, es decir que la cantidad programada en trimestres anteriores se reprogramo para el tercer y cuarto trimestre de 2016.</t>
  </si>
  <si>
    <t>El desvío acumulado se debe  a la existencia de expedientes en circuito formal de firmas para la emisión de los decretos que da origen a la excepción.</t>
  </si>
  <si>
    <t>Si bien se observa un aumento significante en el tercer trimestre de 2016 respecto a los trimestres anteriores, cabe destacar que  parte de los expediente que han ingresado en el año continúan bajo análisis.</t>
  </si>
  <si>
    <t>Se dio una impronta más dinámica a los expedientes atrasados, en virtud del peligro en la demora que además puede implicar consecuencias en desmedro del erario público. Se adecuaron proyectos de otras áreas y se solicitó la revisión de providencias instruidas a fin de garantizar el debido proceso legal.</t>
  </si>
  <si>
    <t>Desvío producto de la disminución de reclamos presentados en el área.</t>
  </si>
  <si>
    <t>El desvío se explica por la complejidad que reviste la adhesión de jurisdicciones a la temática.</t>
  </si>
  <si>
    <t>Con motivo del Bicentenario de la Declaración de la Independencia, se realizaron distintos eventos en la Provincia, lo que puede haber impactado en una mayor afluencia de lectores.</t>
  </si>
  <si>
    <t>Se concluyeron proyectos de investigación durante el ejercicio.</t>
  </si>
  <si>
    <t>Razones operativas generaron atrasos en la organización de Congresos</t>
  </si>
  <si>
    <t>Con motivo de los actos en homenaje al Bicentenario de la Declaración de la Independencia en la provincia, se genero mayor afluencia de publico turista, que impacto en nuestros visitantes.</t>
  </si>
  <si>
    <t>La cantidad de personas capacitadas, se ajusta a lo presupuestado y el número responde a convenios cerrados en el trimestre anterior y en curso.</t>
  </si>
  <si>
    <t>La Secretaría de Asuntos Municipales, a través de la Red Territorial de Articulación Federal, brindó a los gobiernos locales herramientas para mejorar la sustentabilidad social, ambiental y fiscal llegando a asistir a un mayor número de gobiernos locales con distintos programas y capacitaciones.</t>
  </si>
  <si>
    <t>Demoras en la constitución del Fondo Rotatorio</t>
  </si>
  <si>
    <t>Demoras en la constitución del Fondo Rotatorio.</t>
  </si>
  <si>
    <t>El número de las charlas dictadas sobre este tema superó ampliamente lo previsto.</t>
  </si>
  <si>
    <t>El número de visitas superó las previstas.</t>
  </si>
  <si>
    <t>Se encuentran pendientes solicitudes de redeterminación de precios.</t>
  </si>
  <si>
    <t>El desvío acumulado se explica dado que al primer semestre no se llevó a cabo ninguna ejecución por no haberse efectuado la transferencia de fondos de parte del Ministerio de Justicia.</t>
  </si>
  <si>
    <t>Se llevó a cabo la modificación del reglamento operativo para optimizar los procesos administrativos de los estudios. Su implementación produjo una serie de cambios a nivel organizacional de la Dirección en relación a los recursos humanos con que se cuenta para afrontar esta nueva etapa, los cual motivó un retraso en la finalización de los proyectos.</t>
  </si>
  <si>
    <t>No se lograron finalizar las obras previstas debido a reestructuraciones de la UE. Se prevé ajustar el desvío en el 4º trimestre</t>
  </si>
  <si>
    <t>Todas las obras de la cartera se encuentran en estado de reformulación según Resu 62/2016. Readecuado el valor de convenio se espera alcanzar las metas previstas</t>
  </si>
  <si>
    <t>Demoras administrativas por cambios institucionales.
Atrasos y paralización de obras a la espera de redeterminaciones</t>
  </si>
  <si>
    <t>En cuanto a los contenidos bibliográficos originales, específicamente concebidos, diseñados, elaborados, revisados y llevados a una versión final para que cada una de las presentaciones que realice nuestro Instituto, la forma que adquieren los mismos son Cuadernillos INCaP: bibliografía en soporte digital.
Cada material elaborado por el equipo de profesionales del INCaP (uno por asignatura),  atraviesa diferentes etapas hasta su puesta a punto para su publicación; al 30 de septiembre se encuentran terminados 8 (ocho) cuadernillos, mientras que 4 (cuatro) de ellos están en la fase de diagramación digital, 2 (dos) en la instancia de redacción y 3 (tres), en proceso de recopilación de material, diseño de estructuras narrativas, lectura y procesamiento de textos.
Por lo expuesto y ante la imposibilidad de editar en formato papel los manuales y cuadernillos -tal como estaba previsto- se considero herramienta válida la digitalización de la bibliografía.</t>
  </si>
  <si>
    <t>El desvío se debe a una insuficiencia de Crédito.</t>
  </si>
  <si>
    <t>Las diferencias entre las metas programadas y las ejecutadas se deben a la falta de personal para realizar las tareas de limpieza, clasificación, catalogación, conservación y prevención documental, requisito previo para ordenar la digitalización de documentos escritos. Dicha falta de personal se agrava en el presente periodo con el cese de los convenios de asistencia técnica.</t>
  </si>
  <si>
    <t>Se finalizaron aquellos que tenían los trámites avanzados según la gestión anterior. Se prevé redefinición de las metas del programa.</t>
  </si>
  <si>
    <t>El desvío se debe a que faltan constataciones de obra.</t>
  </si>
  <si>
    <t>El desvío se debe a cambio de prioridades de las autoridades.</t>
  </si>
  <si>
    <t>El desvío se debe a cambio de prioridades de las autoridades. Se prevé redefinición de las metas del programa.</t>
  </si>
  <si>
    <t>Faltan constataciones de obra que impactan en las familias atendidas.</t>
  </si>
  <si>
    <t>Se realizaron más estudios de los programados.</t>
  </si>
  <si>
    <t>Se recibieron certificados por el 100% de obras y no posen saldo financiero.</t>
  </si>
  <si>
    <t>Se encuentra en proceso de readecuación de montos proyectos con dificultades financieras.</t>
  </si>
  <si>
    <t>Se encuentra en proceso de saneamiento la base de información de la cartera.</t>
  </si>
  <si>
    <t xml:space="preserve">Todas las obras de la cartera se encuentran en estado de reformulación según Resu 62/2016. </t>
  </si>
  <si>
    <t>Todas las obras de la cartera se encuentran en estado de reformulación según Resu 62/2016. Readecuado el valor de convenio se espera alcanzar las metas previstas.</t>
  </si>
  <si>
    <t>Se encuentra en proceso de saneamiento la base de datos dándose de baja proyectos sin ejecución bajándose la meta.</t>
  </si>
  <si>
    <t>Demoras administrativas por cambios institucionales. Obras paralizadas o rescindidas a la espera de redeterminaciones de precio</t>
  </si>
  <si>
    <t>El desvío se corresponde con la ampliación de la disponibilidad financiera.</t>
  </si>
  <si>
    <t xml:space="preserve">Como se informó anteriormente, se introdujeron cambios en el proceso de formulación de los planes de negocio, como así también en la documentación de respaldo requerida. Estas modificaciones, si bien impactan en la calidad del Proyecto a financiar, requirió ajustes que provocaron las demoras y desvíos mencionados. </t>
  </si>
  <si>
    <t>El desvío acumulado se debe a los retrasos propios de los circuitos administrativos provinciales para hacer efectivo el desembolso a cada organización, como así también a la insuficiencia presupuestaria para satisfacer la demanda de proyectos aprobados.</t>
  </si>
  <si>
    <t>Los técnicos están dedicados principalmente al desarrollo de proyectos de investigación y transferencia de tecnología, situación que les dificulta la elaboración de publicaciones técnicas</t>
  </si>
  <si>
    <t>Se registra una retracción en la demanda, el Organismo continua con su política de poner todo su potencial a disposición del Sector</t>
  </si>
  <si>
    <t>Durante este período han finalizado diversos convenios, los cuales en algunos casos se están produciendo nuevos acuerdos y en otros se han incorporado nuevos convenios.</t>
  </si>
  <si>
    <t>El organismo continua con la política de ponerse a disposición del sector</t>
  </si>
  <si>
    <t>Se registra una retracción en la demanda por diversos factores ajenos al organismo, no obtante  continua con la  política de poner todo su potencial a disposición del Sector</t>
  </si>
  <si>
    <t>El desvío no es signidicativo</t>
  </si>
  <si>
    <t>El desvío positivo, obedece a cambios en los procedimientos y en las políticas de fiscalización establecidas por la nueva gestión intensificando tareas de inventarios y análisis con laboratorios móviles.</t>
  </si>
  <si>
    <t>El desvío positivo se debe a operativos dirigidos a la realización de inventarios en inscriptos en función de cambios en los procedimientos y políticas de fiscalización, establecidos por la nueva gestión y al incremento en la verificación de alcohol etílico dado el aumento en las importaciones.</t>
  </si>
  <si>
    <t>Disminución en el volúmen de semilla de soja fiscalizada por cuestiones climáticas. Menor volúmen fiscalizado de semilla de maíz y demás híbridos de verano.</t>
  </si>
  <si>
    <t>Menor actividad de inspecciones debido a restricciones financieras.</t>
  </si>
  <si>
    <t>La producción de biológicos y reactivos depende de la demanda interna y externa de los mismos. En primer trimetre se registró un alza en la demanda de estos productos en la Coordinación de Bacteriología. En la Coordinación de Virología se registró una baja de solicitudes, lo que provocó que el valor general de esta meta sea ligeramente inferior al programado. En el segundo trimestre, ambos sectores tuvieron mayor demanda. El tercer trimestre registro un importante alza en la demanda tanto interna como de laboratorios privados que utilizan estos productos.</t>
  </si>
  <si>
    <t xml:space="preserve">La cantidad de análisis depende de la demanda interna de lo Programas Sanitarios del Senasa, de la demanda externa de los particulares que presentan muestras a diagnóstico y de la capacidad de los laboratorios de responder a esa demanda. </t>
  </si>
  <si>
    <t>Finalización de trabajos pendientes.</t>
  </si>
  <si>
    <t>Alto nivel de atención telefónica</t>
  </si>
  <si>
    <t>La Delegación Viedma no cuenta con sede desde comienzos de año.</t>
  </si>
  <si>
    <t>Demoras en la remisión de la información.</t>
  </si>
  <si>
    <t>Depende de factores externos al organismo.</t>
  </si>
  <si>
    <t>Una parte de las acciones de capacitación implicaron procesos, o sea, una serie de actividades de capacitación y no actvidades aisladas.</t>
  </si>
  <si>
    <t>Postergación del Cierre Nacional de Audiencias Públicas 2016.</t>
  </si>
  <si>
    <t>Desvío poco significativo.</t>
  </si>
  <si>
    <t>Crecimiento de los trámites de identificación de connacionales, acompañado de la total instalación de las nuevas tecnologías referentes a dicha materia en la red consular.</t>
  </si>
  <si>
    <t>Reprogramación de algunas Comisiones Mixtas previstas para el cuarto trimestre de 2016 o 2017. Priorización de los recursos solicitando la cobertura de las reuniones previstas a las sedes. Se suma a esto la situación actual del MERCOSUR que dificultó reuniones de los órganos y foros de negociación correspondiente, asi como poco personal para realizar eventos previstos. Reprogramación de Comixtas y participación de las Sedes. Limitación de reuniones previstas de MS.</t>
  </si>
  <si>
    <t>Asistencia de un funcionario en el Seminario regional de Descolonización en Managua.</t>
  </si>
  <si>
    <t>Participación en ACAP, se produjo un documento fuera de lo programado.</t>
  </si>
  <si>
    <t>Misión adicional a fin de preservar la posición argentina sobre Cuestión Malvinas en el marco de ACAP.</t>
  </si>
  <si>
    <t>Participación en el Seminario de Descolonización, se produjo un documento fuera de lo programado.</t>
  </si>
  <si>
    <t>Ejecución de Convenios Especiales de Emergencia Hídrica, firmados con varias Provincias, a fin de atender a las personas afectadas por las inundaciones.</t>
  </si>
  <si>
    <t>Se presentó menor cantidad de empresas solicitando su inclusión en el Programa de Recuperación Productiva, por otra parte se realizó una modificación en el circuito de gestión y otorgamiento del Programa, conforme la Res. Nº 20/2016 MTSS.</t>
  </si>
  <si>
    <t>Disminución en la cantidad de participantes de Programas de Empleo que optan por presentar  gestionar proyectos de autoempleo.</t>
  </si>
  <si>
    <t>Menor participación de desocupados en los Programas de Empleo en procesos de reinserción laboral.</t>
  </si>
  <si>
    <t>Modificaciones en los circuitos de evaluación y aprobación de los Proyectos para la Inserción Laboral.</t>
  </si>
  <si>
    <t>Desvinculación del Seguro de Capacitación y Empleo de personas que incumplen los requisitos de permanencia.</t>
  </si>
  <si>
    <t>Mayor proporción de procedimientos de inspección realizados por intimación, y por tanto una mayor tarea educativa realizada por los inspectores.</t>
  </si>
  <si>
    <t>Demora en firma de acuerdos con provincias retrasa el relevamiento de información, condición necesaria para el impacto en la ejecución de esta meta.</t>
  </si>
  <si>
    <t>Agilización de los circuitos de pago en los convenios suscriptos en el trimestre.</t>
  </si>
  <si>
    <t>Mayor número de Convenios Marco firmados por una dinámica más ágil en su tramitación.</t>
  </si>
  <si>
    <t>Dificultades de las contrapartes para la suscripción de los Convenios y la incorporación de los beneficiarios a las acciones de terminalidad y formación.</t>
  </si>
  <si>
    <t>Dificultades de los Municipios para la rúbrica de convenios que permitan incorporar a los jóvenes a la formación de terminalidad.</t>
  </si>
  <si>
    <t>Dificultades de las contrapartes para la suscripción de Convenios y la incorporación de los beneficiarios en proyectos formativos ocupacionales.</t>
  </si>
  <si>
    <t xml:space="preserve">Factores que resultaron imponderables al momento de realizar la programación. </t>
  </si>
  <si>
    <t>Factores que resultaron imponderables al momento de realizar la programación. Depende de la situación económica coyuntural.</t>
  </si>
  <si>
    <t>Postergacion de la fiscalización por la emisión de una nueva normativa.</t>
  </si>
  <si>
    <t>Incremento de auditorías que presentaban inconvenientes en el otorgamiento de prestaciones domiciliarias.</t>
  </si>
  <si>
    <t>Derogacion del Programa PREEAS y la implementacion del nuevo programa PESE con plazos de presentación de información  previstos para el 4to trimestre. Además de inspectores con enfermedades prolongadas y afectación de recursos  para actividades de otras áreas.</t>
  </si>
  <si>
    <t xml:space="preserve">Suspensión de inspecciónes por factores externos al organismo. </t>
  </si>
  <si>
    <t>Medición atada a la demanda externa al organismo.</t>
  </si>
  <si>
    <t>Transferencia de cooperativistas a la Unidad Ejecutora del Programa Argentina Trabaja -Ingreso Social con Obra dependiente del Ministerio de Desarrollo Social</t>
  </si>
  <si>
    <t>Demoras administrativas.</t>
  </si>
  <si>
    <t xml:space="preserve">Demoras administrativas. </t>
  </si>
  <si>
    <t>Rediseño del programa y evaluación de proyectos pendientes, y reestructuración de la organización administrativa.</t>
  </si>
  <si>
    <t>Revisión y unificación de criterios de aprobación en el circuito de expedientes y demoras administrativas.</t>
  </si>
  <si>
    <t xml:space="preserve">Revisión del circuito administrativo. Falta de stock al comienzo de la gestión y los procesos licitatorios posteriores demoraron la entrega de herramientas para talleres familiares. </t>
  </si>
  <si>
    <t>Implementación de nuevas modalidades en el registro y medición de la ejecución de la actividad.</t>
  </si>
  <si>
    <t xml:space="preserve">Reducción en la cantidad de organizaciones por problemas de gestión o renuncia al financiamiento. </t>
  </si>
  <si>
    <t>Proceso de renovación de convenios con algunas de las provincias a efectos de aprobar y transferir nuevas cuotas de financiamiento.</t>
  </si>
  <si>
    <t>Se concentraron los emprendimientos no previstos fortalecidos a través de articulaciones con PROHUERTA, CAFYDMA y Fundación UOCRA.</t>
  </si>
  <si>
    <t xml:space="preserve">Proyectos en proceso de evaluación. </t>
  </si>
  <si>
    <t>Se está trabajando sobre la conformación de los Centros de protagonismo adolescente.</t>
  </si>
  <si>
    <t>Ingresos supeditados a las derivaciones judiciales.</t>
  </si>
  <si>
    <t>Durante el transcurso del año se realizaron reprogramaciones de agenda ocasionando un desvío con la cantidad de misiones oportunamente programadas.</t>
  </si>
  <si>
    <t>El desvío se plantea por las actividades realizadas a través de la Dirección Nacional de Defensa del Consumidor.</t>
  </si>
  <si>
    <t>Se ha realizado la preselección de empresas a las cuales se les realizará el proceso de asistencia.</t>
  </si>
  <si>
    <t>Al ser una herramienta nueva, se están implementando acciones para mejorar el funcionamiento de la misma, razón por la cual se está previendo una mayor difusión y en consecuencia el aumento de las visitas a partir del próximo trimestre (sujeto a funcionalidades).</t>
  </si>
  <si>
    <t>El desvío se explica dado que inicialmente se pensó en reportar sólo un tipo de informes (para prensa) sobre los mercados en los cuales rigen intervenciones para la transparencia informativa.Más luego, se han agregado otro tipo de informes a los que se considera oportuno dar la misma relevancia que los primeros.</t>
  </si>
  <si>
    <t>El número de inspecciones realizadas corresponde a los establecimientos que han sido verificados en sentido estricto. Se han realizado otras acciones en los mismos, que no estarían siendo contabilizadas en este reporte.</t>
  </si>
  <si>
    <t>El devío que se refleja, se debe a la cantidad de reclamos recibidos.</t>
  </si>
  <si>
    <t>El desvío acumulado tiene su orígen en lo que va del ejercicio no hubo necesidad de utilizar este procedimiento, el cual está reservado para operaciones de concentración con gran impacto en el mercado.</t>
  </si>
  <si>
    <t>El desvío acumulado positivo tienes su orígen en que tal  cual lo informado en el trimestre anteriror respecto a que la nueva gestión del Organismo debía seleccionar los mercados a estudiar y en función a ello ordenar los estudios pertinentes; en este tercer trimestre se han podido terminar tres dictámenes  mas que  los presupuestados originalmente lo que permitió compensar los desvíos de los trimestres anteriores y obtener un pequeño desvío acumulado de signo positivo.</t>
  </si>
  <si>
    <t>El desvío acumulado obedece principalmente a  que no se solicitaron   la cantidad de auditorías presupuestadas originalmente en lo que va del ejercicio  . La dirección del Organismo evalúa en que expedientes es convenientes solicitarlas, por ello es que se  anlizan  las ordenes de auditorias a solicitar , se estima que  en la mayoría de los casos se van a realizar en el trimestre octubre -diciembre</t>
  </si>
  <si>
    <t>El desvío acumulado se originó básicamente en que al irse cubriendo los puestos de dirección que prevee la nueva estructura y  una  mas eficiente   asignación de las tareas en función a las nuevas responsabilidades de cada una de las direcciones, permitió resolver un a mayor cantidad de expedientes que los presupuestados originalmente produciendo un sobrecumplimiento en esta meta.</t>
  </si>
  <si>
    <t>El importante desvío acumulado se originó en que tanto   el nombramiento de los Vocales  como el de los nuevos Directores previsto en la nueva estructura del Organismo llevó a  mejorar el presupuesto inicial de resolución de dictámenes.   Todo lo apuntado  se reflejó en la mejora en    los tiempos de gestión de los expedientes permitiendo un notable sobrecumplimiento en esta meta.</t>
  </si>
  <si>
    <t>Atraso en la ejecución de la agenda de trabajo del programa.</t>
  </si>
  <si>
    <t>Insuficiencia en la ejecución de la agenda de trabajo del programa.</t>
  </si>
  <si>
    <t>Reglamento operativo en elaboración</t>
  </si>
  <si>
    <t>El desvío negativo se atribuye al cambio de procedimientos administrativos en la estructura del área responsable de la ejecución del Programa y asignación de cuotas menor a la solicitada.</t>
  </si>
  <si>
    <t>El desvío negativo acumulado del ejercicio 2016  se debe a que a la fecha de cierre del último trimestre, en el área se encontraban emitidos Certificado de Verificación (CDV) pendientes de retiro por parte de la empresas requirentes.</t>
  </si>
  <si>
    <t>Programa en etapa de diseño. La normativa aún se encuentra en circuito en las areas que deben intervenir, por lo que no ha sido posible iniciar la ejecución. Las empresas que participarán del programa se encuentran aún en etapa de evaluación.</t>
  </si>
  <si>
    <t>Si bien durante el primer semestre 2016 se produjo un desvío positivo atribuido a la mayor demanda por parte de las empresas atento al interés despertado por la promoción realizada desde el Area responsable de la incorporación de Diseño en los productos industriales, se produjo un retraso en el comienzo de la segunda convocatoria que debía realizarse en el 3° trimestre</t>
  </si>
  <si>
    <t>Programa en etapa de diseño, situación que contribuyó a demoras en la implementación del Régimen.</t>
  </si>
  <si>
    <t>Se ha producido un desvío negativo en el período acumulado del Ejercicio 2016, Enero/Setiembre, atribuible a demoras en la implementación del Régimen e indicaciones de selección emanadas desde el Proyecto ONUDI</t>
  </si>
  <si>
    <t>El desvío negativo del período Enero/Setiembre 2016 se produce por demoras en la implementación y en el circuito administrativo de los trámites.</t>
  </si>
  <si>
    <t>El desvío positivo del período transcurrido entre Enero/Setiembre/2016 obedece a que se entregaron los planes estratégicos para el desarrollo de Clusters Informáticos</t>
  </si>
  <si>
    <t>Se continúa diseñando el proyecto previsto para el desarrollo de  la Plataforma Digital de los JJOO Buenos Aires 2018.</t>
  </si>
  <si>
    <t>Se ha decidido discontinuar la ejecución de esta Meta</t>
  </si>
  <si>
    <t>Durante el primer semestre 2016 se ha trabajado en la liberación del Programa PRESOFT, el que se encuentra listo para ejecutar y durante el 3° trimestre se a procedido a la evaluación de las empresas para su ingreso al mismo.</t>
  </si>
  <si>
    <t>La menor aprobación y pagos desembolsados en el primer trimestre del año impactó en una subejecución acumulada. No obstante, con la nueva convocatoria con montos más altos que salió a fines de agosto se espera que repunte el 4to trimestre. Desde el programa se realizan acciones para promover que las empresas realicen a tiempo sus solicitudes de desembolsos de ANR.</t>
  </si>
  <si>
    <t>La cantidad de empresas involucradas en cada conglomerado es variable en función de las incorporaciones que puedan realizarse en cada acta de constitución.</t>
  </si>
  <si>
    <t>Se firmaron 6 convenios en el año de las convocatorias anteriores, pero aún hay 2 casos que no gestionaron el primer desembolso. Actualmente hay 2 conglomerados más con proyectos avanzados pero que aún no han firmado el convenio. La convocatoria 2017 está demorada por cambios de criterios en el Reglamento Operativo con el BID y gestión jurídica.</t>
  </si>
  <si>
    <t>Algunos de los grupos asociativos y cooperativas que estan en etapa de formulación han adoptado una actitud de cautela ante el cambio en las condiciones macroeconómicas al tiempo que presentan dificultades para afrontar las inversiones involucradas en los Proyectos de Inversión y reunir los fondos para la contraparte monetaria establecida. Por otra parte, existen algunos casos de Grupos y Cooperativas que tienen sus proyectos en formulación y que deben cumplimentar la presentación de la documentación técnica y formal involucrada. Se ha planteado una revisión de las condiciones de acceso al programa elevando los montos tope de ANR por proyecto para mejorar la capacidad monetaria para los objetivos requeridos en cada tipo de proyecto, habida cuenta los nuevos costos verificados.</t>
  </si>
  <si>
    <t>El proceso de Categorización PyME se sistematizo a través de la plataforma AFIP a mediados del mes de Junio</t>
  </si>
  <si>
    <t>Debido al paquete de medidas ejecutivas de promoción para las MiPyMEs y la ley PyME se promovieron más proyectos de reforma que los planeados a a lo largo del año. Se continua trabajando para formular otros proyectos de reforma los cuales requieren mayor plazo de investigacion</t>
  </si>
  <si>
    <t>En el acumulado al tercer trimestre se registró un menor ingreso de nuevos grupos, y en consecuencia una menor cantidad de grupos asistidos lo cual puede deberse a una actitud cautelosa por parte de los potenciales beneficiarios del Programa ante las modificaciones a nivel macroeconómico al tiempo que algunos manifestaron dificultades para afrontar las inversiones involucradas en los Proyectos de Inversión y reunir los fondos para la contraparte monetaria establecida. en julio de 2016, se realizó una revisión en el convenio marco PNUD.- Se modificaron los tipos de proyecto y se elevaron los montos de ANR promedio por proyecto. Es por ello que se requieren alterar los criterios de medición desde dicho mes. El indicador programado (meta) de este ítem son los grupos que reciben asistencia (honorarios para coordinador) del Programa. Como en los trimestres anteriores se computaron sólo los nuevos grupos (nuevos convenios) en este trimestre se consideraron los grupos que recibieron asistencia durante el mismo y los que faltaron computar en los trimestres anteriores. De esta manera  el acumulado refleja la cantidad de grupos asistidos en el acumulado del año.</t>
  </si>
  <si>
    <t>Se ha realizado un replanteo completo de este programa con una nueva Resolución dictaminada en Agosto de 2016 lo que ha demorado su ejecución. Aun resta cumplimentarse un convenio con el INTI por el cual operará la contratación de los expertos.</t>
  </si>
  <si>
    <t>La nueva convocatoria del programa y la mayor difusión dado al mismo han permitido superar la meta prevista. Se facilitó el acceso y se trabajó con una pre convocatoria. Se consideran actividades de capacitación realizadas, siendo que las empresas han realizado más de una actividad en la mayoría de los casos.</t>
  </si>
  <si>
    <t>Todavía no se encuentra operativa la plataforma virtual para esta actividad. Se modifico el proveedor del aula virtual el cual limitó la cantidad de asistentes a 100, reduciendo la potencialidad de la herramienta. Se está trabajando para ampliar dicho cupo.</t>
  </si>
  <si>
    <t>Se replanteó la modalidad de las jornadas para hacerlas más abarcativas y con feria de programas, articulando con otras áreas del Ministerio (Agencia y Financiamiento). Ante las dificultades para los procesos de adquisiciones se hicieron muchas de ellas en función de las disponibilidades de recursos facilitados por las gobernaciones provinciales y municipales.</t>
  </si>
  <si>
    <t>Debido a la creación de la Agencia Argentina de Inversiones y de Comercio Internacional bajo la órbita del Ministerio de Producción, esta meta ha quedado supeditada a su marco de acción. Una de las dos áreas de trabajo de la Agencia es Exportaciones. Dicha área tiene como misión la promoción y facilitación de las exportaciones de bienes y servicios argentinos para insertarlos en los mercados internacionales con especial foco en las MiPyMEs. Desde la Subsecretaría PyME se articulan acciones y derivaciones a dicha área, sin contar con una actividad específica para tal fin.</t>
  </si>
  <si>
    <t>El desvío acumulado de los tres trimestres se explica por el desarrollo de un proceso de auditoria interna sobre los proyectos adjudicados, cuya observación condiciona los desembolsos del crédito</t>
  </si>
  <si>
    <t>El desvío acumulado de los tres trimestres se explica por los plazos propios de la convocatoria 2016 del fondo de acuerdo a Resolución Nº 146/2016 SE</t>
  </si>
  <si>
    <t>El desvío del trimestre se explica por demora en la conformación fideicomiso que servirá como instrumento de ejecución de los fondos creados por el programa</t>
  </si>
  <si>
    <t>La sobre ejecución del período se fundamente en la demanda de talleres de capacitación superior a la prevista al momento de la programación</t>
  </si>
  <si>
    <t>El desvío acumulado se justifica en los procedimientos de los programas ejecutados en esta actividad. Respecto a Ciudades para Emprender, de acuerdo a la Resolución Nº 25/2016  SE, la transferencia a los ganadores de la convocatoria se encuentra sujeta a la finalización de los planes de trabajo por parte de los participantes. A si mismo, cabe destacar que se encuentra en etapa de apertura la convocatoria Proyectos de Fortalecimiento Institucional, creado por Resolución Nº 150/2016  SE. De este modo, hasta tanto se realicen las transferencias para la implementación de los mencionados actividades por parte del contraparte local no corresponde imputar ejecución en esta línea de actividad</t>
  </si>
  <si>
    <t>El desvío acumulado se justifica en los procedimientos de los programas ejecutados en esta actividad. Se considera desarrollado un espacio colaborativo cuando el mismo, ha finalizado las obras correspondiente de remodelación edilicia a cargo de la contraparte local y ha dado inicio a sus actividades. Respecto al presente trimestre se encuentran pendientes de  finalización de obra de 3 proyecto y 11 proyectos se encuentran en curso para la tramitación de los subsidios correspondientes para dar inicio a las readecuaciones.</t>
  </si>
  <si>
    <t>El desvío acumulado de los tres trimestres se explica por la demora en la aprobación del instrumento de ejecución PNUD ARG/16/004</t>
  </si>
  <si>
    <t>Se definió no ejecutar la meta en la Subsecretaría de Emprendedores para centralizarla en la meta 3143 del Programa 45 correspondiente a la Subsecretaría de Política y Gestión Pyme</t>
  </si>
  <si>
    <t>El desvío se debe a la demora de parte de la MiPyMEs en el envío de la documentación necesaria para su aprobación.</t>
  </si>
  <si>
    <t>El desvío se explica por lo siguiente: 1) La información brindada por trimestre solo contiene operaciones originadas en dos meses, a razón de la fecha de presentación de información por parte de los Bancos y la remisión del informe. El ultimo mes de cada trimestre en cuestión no es contemplado y 2) se han estimado tener lineas de créditos vigentes, que se estan poniendo operativas en la actualidad.</t>
  </si>
  <si>
    <t>El desvío presentado se considera significativo, el crecimiento fue sustancialmente menor a las cantidades presupuestadas debido a la sobreestimación de la demanda de credito por parte de las pymes</t>
  </si>
  <si>
    <t>Consolidación de equipos de trabajo y optimización de los procesos. Designación de coordinadores en la Dirección Nacional de Análisis y Estudios de Coyuntura que lleva adelante el programa Informe de Coyuntura y Estudios Sectoriales.</t>
  </si>
  <si>
    <t>Las metas se terminaron relegando  por una cuestión de cambios en las prioridades de la Subsecretaria que iba a llevarlas a cabo.</t>
  </si>
  <si>
    <t>El año presenta una subejecución de metas por una sobreestimación de las mismas.</t>
  </si>
  <si>
    <t>Debido a que la Resolución RESOL-2016-31-E-APN-SECTP#MP se publicó el 29/09, la realización de subasta de fondos y convenios de bonificación de tasas que permitiría el cumplimiento de la meta, se llevará a cabo en el 4to trimestre</t>
  </si>
  <si>
    <t>La convocatoria para la presentación de proyectos se llevará a cabo en el cuarto trimestre.</t>
  </si>
  <si>
    <t>Se analizaron proyectos remitidos por el BICE que serán monetizados en el cuarto trimestre.</t>
  </si>
  <si>
    <t>A principio de año el Programa Plan Belgrano Productivo pasó a la órbita de la Secretaría de Integración Productiva modificando así las Metas Físicas programadas para éste ejercicio. Asimismo, es importante destacar que la ejecución de las asistencias técnicas en Unidades Productivas del Norte del país quedaron bajo la responsabilidad  de la SIP.
En este sentido, se acordó que sea la Secretaría de Transformación Productiva la responsable de realizar estudios sectoriales en función de las necesidades relevadas por la SIP.</t>
  </si>
  <si>
    <t>Información parcial, el organismo no informó el tercer trimestre.</t>
  </si>
  <si>
    <t>El desvío positivo acumulado se atribuye a una incipiente recuperación de la actividad del sector.</t>
  </si>
  <si>
    <t>El desvío positivo observado, se considera que obedece a la eliminación de las restricciones a la importación y a una sensible recuperación del sector.</t>
  </si>
  <si>
    <t>El desvio negativo se considera atribuible a inconsistencias en la información aportada por las empresas beneficiarias del Régimen, lo que ha demorado la tamitación en el último trimestre.</t>
  </si>
  <si>
    <t>El desvió positivo acumulado es atribuible al cambio en los criterios y procedimientos administrativos.</t>
  </si>
  <si>
    <t>El desvío positivo no se considera relevante y puede atribuirse a una demanda mayor a la esperada  atento a que se agilizaron las autorizaciones por parte de las obras sociales y empresas de medicina prepaga.</t>
  </si>
  <si>
    <t>El desvío positivo  se debe principalmente a la mayor cantidad de presentaciones realizadas por las empresas beneficiarias del Régimen de Importación de Bienes de Capital Usados y el incremento de la cantidad de presentaciones al Régimen normado por la Resolución ME N° 256/00 referida a políticas de incentivo a inversiones industriales. Asimismo ha incidido favorablemente la incorporación de recurso humanos al Ärea.</t>
  </si>
  <si>
    <t>El desvío positivo se atribuye a una leve recuperación del Sector, situación que ha obligado a las empresas vinculadas al mismo a inscribirse o reinscribirse en el Régimen.</t>
  </si>
  <si>
    <t>El desvío negativo se atribuye a que quedaron pendientes inscripciones al Registro por demoras de orden administrativo debidas al cambio de Autoridades y a demoras en la implementación de los nuevos sistemas informáticos, sumandose el desvío del 3° trimestre/2016 donde se produjeron cambios de criterios en la revisión de los expedientes.</t>
  </si>
  <si>
    <t>El desvío negativo  se atribuye a una menor demanda atribuida a la disminución del niver de actividad del sector respecto de lo previsto oportunamente.</t>
  </si>
  <si>
    <t>Demoras en la presentación de las inscripciones por parte de los atletas</t>
  </si>
  <si>
    <t>Por decisión política se amplió el alcance de la medición para el presente ciclo deportivo.</t>
  </si>
  <si>
    <t>Por razones Institucionales, el programa no informa el resultado de la gestión.</t>
  </si>
  <si>
    <t>Mayor demanda por parte de los deportistas en virtud de la preparación para los Juegos Olímpicos.</t>
  </si>
  <si>
    <t>Menor demanda de hospedaje por parte de los deportistas que la prevista.</t>
  </si>
  <si>
    <t>Por decisión política, de las nuevas autoridades, se amplió el alcance de la medición para el presente ciclo deportivo.</t>
  </si>
  <si>
    <t>Dificultades Institucionales ante la determinación de los parámetros en la programación por la gestión anterior.</t>
  </si>
  <si>
    <t>Por razones Institucionales, el programa  informó de manera parcial el resultado de la gestión durante el segundo trimestre. Completará la información al cierre del ejercicio.</t>
  </si>
  <si>
    <t>Por decisión de las nuevas autoridades, el control antidoping solo se realiza a los animales utilizados en deportes de alto rendimiento, principalmente caballos, excluyendose las muestras de humanos.</t>
  </si>
  <si>
    <t xml:space="preserve">La implementación del sistema de Gestión Documentos Electrónicos reduce los tiempos de gestión de los procesos de convalidación de títulos univesritarios extrangeros. </t>
  </si>
  <si>
    <t>Demoras en la remisión de la información sobre los docentes que participaron del Programa</t>
  </si>
  <si>
    <t xml:space="preserve">Mayor cantidad de solicitudes que las previstas que cumplian con los requisitos </t>
  </si>
  <si>
    <t>Mayor demanda de solicitudes de reconocimiento de títulos universitarios que presentan las Instituciones Universitarias en el Minsiterio de Educación y en la CONEAU.</t>
  </si>
  <si>
    <t>Atraso administrativos en la resolución de los trámites</t>
  </si>
  <si>
    <t>Menor cantidad de solicitudes que las previstas que cumplian con los requisitos.</t>
  </si>
  <si>
    <t>Menor cantidad de solicitudes que las previstas que cumplian con los requisitos, demoras en la remisión de la información pora parte de las universidades.</t>
  </si>
  <si>
    <t>Mayor demanda por parte de las Instituciones Universitarias, la cual pudo ser atendida satisgactoriamente.</t>
  </si>
  <si>
    <t>Menor número de inscriptos que el previsto</t>
  </si>
  <si>
    <t>Modificación del cronograma de trabajo por parte de las nuevas autoridades</t>
  </si>
  <si>
    <t>Redefinición y revisión de los documentos a elaborar</t>
  </si>
  <si>
    <r>
      <rPr>
        <sz val="10"/>
        <color theme="0"/>
        <rFont val="SansSerif"/>
      </rPr>
      <t>´</t>
    </r>
    <r>
      <rPr>
        <sz val="10"/>
        <color indexed="8"/>
        <rFont val="SansSerif"/>
      </rPr>
      <t>(5)</t>
    </r>
  </si>
  <si>
    <t>Nueva definición del alcance de la medición por parte del programa, ampliando su cobertura.</t>
  </si>
  <si>
    <t>Menor demanda de inscriptos</t>
  </si>
  <si>
    <t>Redefinición y revisión de los cronogramas de tareas</t>
  </si>
  <si>
    <t>Atraso en el proceso de compra</t>
  </si>
  <si>
    <t xml:space="preserve">Retraso en el proceso de asignación de los beneficios. </t>
  </si>
  <si>
    <t>Demora en la recepción de la documentación.</t>
  </si>
  <si>
    <t>Modificación del proceso administrativo de asignación</t>
  </si>
  <si>
    <t>Menor demanda de las instituciones educativas que la prevista</t>
  </si>
  <si>
    <t>Demoras en el circuito administrativo</t>
  </si>
  <si>
    <t>Retrasos en el proceso de compra</t>
  </si>
  <si>
    <t>Demoras en la recepción de la documentación necesaria para hacer efectivas las transferencias</t>
  </si>
  <si>
    <t>Modificación del proceso administrativo de asignación de recursos</t>
  </si>
  <si>
    <t>Reducción en el nivel de prestaciones esperadas, especialmente bajo las modalidades remotas. Se presume que la reducción obedece a la mayor participación e incremento de consultas en bibliotecas y unidades de información de la Ciudad de Buenos Aires y de la Provincia de Buenos Aires.</t>
  </si>
  <si>
    <t>Menor producción de materiales a lo largo del trimetre, debido a demoras  en la gestión de la aprobación de planes y objetivos institucionales, por parte de las autoridades ministeriales.</t>
  </si>
  <si>
    <t>Posibilidad de participar en distintintos eventos en los cuales la Institución realiza diferentes ponencias y presentaciones a toda la comunidad educativa.</t>
  </si>
  <si>
    <t>Menor distribución de piezas y cd conteniendo software de gestión bibliotecario.</t>
  </si>
  <si>
    <t xml:space="preserve">Se dispuso la transferencia a través de Fondos Provinciales, donde no se nomina el monto por obra, sino que se autorizan las obras que se incluyen financiar con el fondo y se repone el mismo en función a la ejecución. </t>
  </si>
  <si>
    <t>No se emitieron nuevas resoluciones para el programa PERMER .Se espera la aprobación de un nuevo tramo de financiamiento con credito externo para permitir la continuidad de dicho programa.</t>
  </si>
  <si>
    <t>Demora en los aptos técnicos por redeterminación de precios.</t>
  </si>
  <si>
    <t>Limitaciones financieras por demoras en la ejecución de la inversión de años anteriores</t>
  </si>
  <si>
    <t>Atraso en la definición y establecimiento de criterios para la asignación.</t>
  </si>
  <si>
    <t>Se capacitó más personal del planificado, por mayor demanda de las instituciones</t>
  </si>
  <si>
    <t>Escasa recepcitibilidad de las jurisdicciones a la propuesta, que precisa actualizarse y repensarse para contribuir en forma eficiente a su objeto</t>
  </si>
  <si>
    <t xml:space="preserve">Cancelación de una asistencia, que fue reprogramada al cuarto trimestre.
</t>
  </si>
  <si>
    <t>En el marco de la Escuela de Gobierno de Política Educativa se han puesto a disposición de 9 jurisdicciones dos propuestas de formación, de formato semipresencial, entre las que se incluyen módulos online a través de campus virtuales desarrollados adhoc. Al momento no se registraron inscriptos</t>
  </si>
  <si>
    <t>Atrasos en la definición de lineamientos. En virtud de la aprobación del Plan Estratégico Nacional 2016-2021, "Argentina Enseña y Aprende", se incia el trabajo con las  jurisdicciones.</t>
  </si>
  <si>
    <t>Cuestiones operativas retrasan la ejecución para el último trimestre del año</t>
  </si>
  <si>
    <t>Por decisión institucional se desestima la acción para el ejercicio 2016</t>
  </si>
  <si>
    <t xml:space="preserve"> No se presentaron proyectos que cumplieran con los requisitos de calidad para su aprobación.</t>
  </si>
  <si>
    <t>Menor presentación de proyectos que cumplieran con los requisitos de calidad para su aprobación que la prevista.</t>
  </si>
  <si>
    <t xml:space="preserve">Factores no predecibles al momento de la estimación, como trabajos de infraestructura en la sala de lectura, o la capacitación de usuarios en el uso del Catálogo en línea de la Biblioteca facilitó a los lectores la selección de las fuentes o ejemplares en forma más precisa y pertinente, evitando pedidos de mayor cantidad de ejemplares físicos. Por otro lado, al momento de solicitar material de la Biblioteca, generalmente la consulta de materiales se reserva para una de temática mas especifica o para libros con caracterísitcas especiales. Considerando que los usuarios utilizan de forma asidua los servicios de internet, y esto implica la posibilidad de acceder de manera casi instantánea al material complementario (diccionarios, enciclopedias, etc), se reemplaza su consulta física en sala, evidenciando una pequeña disminución en la misma. </t>
  </si>
  <si>
    <t xml:space="preserve">La maximización  de la implementación del Sistema Integrado de Gestión Bibliotecaria permitió el eficaz y ágil registro de los usuarios y el acceso a las salas y los materiales.
Asimismo extensión horaria de las salas de atención al público, amplió la cantidad de consultas. </t>
  </si>
  <si>
    <t>Se incluyó material impreso no contemplado en la programación, como por ejemplo postales, dípticos, trípticos y revistas. El desvío acumulado positivo no es corregible, pero si se mantiene en un valor tan significativo, se tendrá en cuenta para la programación.</t>
  </si>
  <si>
    <t>Depende de la cantidad de alumnos que se presentan y que aprueban, lo cual es una variable exógena no controlable.</t>
  </si>
  <si>
    <t xml:space="preserve">Depende de la cantidad de participantes que asisten, lo cual es una variable exógena no controlable. Además de la incorporación de muestras y eventos culturales de "El Museo del Libro y de la Lengua", está la repercusión que tuvo la realización de "La Fiebre del Libro" por su masiva concurrencia con la presencia de 80 editoriales, también las muestras "Independencia 1816-2016", "1616 Shakespeare-Cervantes", los ciclos y jornadas culturales "Experiencias", "Literatura de la pelota" y "Momentos del Estructuralismo", ciclos musicales "Biblioteca Contemporánea", "Vinílico" y "Música en plural". Además, se incluyen las visitas guiadas a profesionales y estudiantes que realiza la arquitecta Ana Minyo . </t>
  </si>
  <si>
    <t xml:space="preserve">Intenso programa de difusión institucional mediante utilización de redes sociales y a un mayor grado de exposición en el sitio oficial de la Biblioteca Nacional. Los talleres dictados el año anterior eran de duración anual, incrementando por su duración el grado de ausentismo o deserción; los actuales son de carácter bimestral, por lo tanto la rotación de asistentes es mucho mayor. </t>
  </si>
  <si>
    <t>Desarrollo e incremento de actividades (muestras, eventos, conciertos, actividad en salas) que tienen gran difusión y promoción, se llevaron a cabo entrevistas a personalidades varias (escritores, filósofos y periodistas) para la muestra "Borges. El mismo, el otro."; se realizaron videos promocionales e institucionales no previstos originalmente.</t>
  </si>
  <si>
    <t xml:space="preserve">Inclusión de los ingresos a los siguientes sitios web: http://trapalanda.bn.gov.ar/jspui/handle/123456789/1 y http://museo.bn.gov.ar/. Asi como debido al éxito que tuvieron los contenidos cargados en la Biblioteca Digital Trapalanda, cuyos temas atrajeron la atención del público, contribuyó a mantener el desvío positivo. El desvío acumulado positivo no es corregible, pero si se mantiene en un valor tan significativo, se tendrá en cuenta para la programación.
</t>
  </si>
  <si>
    <t>No puede atribuirse a alguna causa específica</t>
  </si>
  <si>
    <t>Se incluyeron tareas de conservación preventiva que realizan otros trabajadores del equipo y que no se habían tenido en cuenta anteriormente. Se trata de las tareas que realizan cada uno de los archivistas que organizan y describen los fondos documentales tales como la extracción de elementos metálicos, confección de carpetas con cartulinas libres de ácidos, entre otras.</t>
  </si>
  <si>
    <t xml:space="preserve">Hubo desvinculaciones y una paulatina reincorporación de parte del personal desvinculado.Demoras la firma de convenios de adquisición de nuevos fondos y cambios de estructura y en los procedimientos de ingreso del material, cambios de módulo ACQ al MARC, período de vacaciones de los agentes, licencias por enfermedad, mudanza del material de la oficina del segundo subsuelo salida Austria.
</t>
  </si>
  <si>
    <t>Aumento de cantidad y de carga horaria y a la no toma de vacaciones del personal afectado; por otro lado, en el Departamento de materiales musicales y multimediales, se incrementaron las horas de digitalización, los recursos humanos y el equipamiento, tanto para la digitalización de partituras como para grabaciones sonoras en diversos soportes. Producto también de la demanda por parte de los usuarios nacionales y extranjeros.</t>
  </si>
  <si>
    <t>En el primer trimestre no se entrego ningún material microfilmado en duplicado a los diversos sectores de consulta de usuarios de esta Biblioteca. Como el cumplimiento de tales metas responden al material entregado y no a lo producido específicamente por el área, simplemente fue un cambio en la logística del trabajo que demoró el cumplimiento de la meta unas semanas. Parte del desvío del primer trimestre fue compensado en el segundo y tercer trimestre, en consecuencia, quedando aún una parte por compensar,</t>
  </si>
  <si>
    <t>Atención de obligaciones pendientes de otros ejercicios</t>
  </si>
  <si>
    <t>Por cuestiones de costos y restricciones operativas.</t>
  </si>
  <si>
    <t>Inconvenientes en la tramitación de los permisos para trasladar a los niños.</t>
  </si>
  <si>
    <t>No corresponde a la orientación del programa.</t>
  </si>
  <si>
    <t>Un aumento inesperado de la demanda de los talleres.Subestimación de la actividades planificadas para el trimestre.</t>
  </si>
  <si>
    <t>Cambios insitucionales no reflejados en la medición</t>
  </si>
  <si>
    <t>Hubo un aumento dada la planificación 2016.Subestimacion de la cantidad de ferias y mercados.</t>
  </si>
  <si>
    <t>Tramites iniciados que aun no han culminado con la firma de las respectivas resoluciones que aprueban y otorgan los subsidios que se propiciaron.</t>
  </si>
  <si>
    <t>Mayor cantidad de bibliotecas que se encontraban en condicones legales administrativas para recibir los subsidios.</t>
  </si>
  <si>
    <t>Se encuentra en proceso de reelaboración la politica editorial de CONABIP.</t>
  </si>
  <si>
    <t>Se reprograma la distribucion de los libros para el cuarto trimestre, dado que la compra del material bibliografico se encuentra en proceso.</t>
  </si>
  <si>
    <t>Sin aprobación de procesos administrativos.</t>
  </si>
  <si>
    <t>Problemas en el proceso de gestión de compra</t>
  </si>
  <si>
    <t>Se explica teniendo en cuenta que una de las salas de exposición de la colección permanente fue destinada a la exhibición Nadie es de Nadie (¿Ninguém e de Ninguém¿) del artista brasileño Rogério Reis, con motivo del Festival de la Luz.</t>
  </si>
  <si>
    <t>Cambio del comportamiento del usuario que accede a la información a través de nuevas tecnologías, y por ende, disminuye la demanda directa del servicio. En este sentido, puede notarse la relación entre esta disminución y la cantidad de consultas realizadas a la página web del museo.</t>
  </si>
  <si>
    <t>Obedece a la impresión de material que, al momento de la formulación de las metas físicas, no se encontraba previsto.</t>
  </si>
  <si>
    <t>Un incremento de tareas con motivo de la muestra itinerante "Congreso de Tucumán" en conmemoración del Bicentenario de la Independencia Nacional y al acondicionamiento de obras para las exposiciones.</t>
  </si>
  <si>
    <t>Reprogramacion anual</t>
  </si>
  <si>
    <t>Debido a coyuntura Nacionales e internacionales no se realizaran en el tercer trimestre y se reprograman para el programa Becar y festival de artes vivas de Loja Ecuador.</t>
  </si>
  <si>
    <t>Se generaron nuevas programas culturales  lo que genero una mayor necesidad de incremetar los talleres.</t>
  </si>
  <si>
    <t>Postergado 4 trimestre.</t>
  </si>
  <si>
    <t>La dinamica de la casa incluye talleres financiados por el ministerio y otros brindados por fundaciones e instituciones.</t>
  </si>
  <si>
    <t>Las funciones son generadas desde la casa o articuladas con otras instituciones como colegios o dependecias del Estado, incluye funciones de  cine y teatro.</t>
  </si>
  <si>
    <t>Articulados a otras organizaciones.</t>
  </si>
  <si>
    <t>Se registro una menor participacion de personas en los trimestres anteriores.</t>
  </si>
  <si>
    <t>La meta no es representativa de los nuevos lineamientos institucionales del programa.</t>
  </si>
  <si>
    <t>Concurrienron mas visitantes que lo planificado.</t>
  </si>
  <si>
    <t>Obedecen a una mayor oferta de visitas guiadas con motivo de la exposición temporaria Orozco, Rivera, Siqueiros. La exposición pendiente y la conexión sur¿ y mayor oferta de actividades para las vacaciones de invierno.</t>
  </si>
  <si>
    <t>Obedecen a una mayor oferta de visitas guiadas con motivo de la exposición temporaria ¿Orozco, Rivera, Siqueiros. La exposición pendiente y la conexión sur¿ y mayor oferta de actividades para las vacaciones de invierno.</t>
  </si>
  <si>
    <r>
      <rPr>
        <sz val="10"/>
        <color indexed="8"/>
        <rFont val="SansSerif"/>
      </rPr>
      <t xml:space="preserve"> (7)</t>
    </r>
  </si>
  <si>
    <r>
      <rPr>
        <sz val="10"/>
        <color indexed="8"/>
        <rFont val="SansSerif"/>
      </rPr>
      <t>(8)</t>
    </r>
  </si>
  <si>
    <t>El desvio positivo se debe a  que a partir de las nuevas politicas planteadas desde la presidencia del organismo, se viene realizando un mayor esfuerzo para la superacion de las programaciones realizadas. dando como resultado el desvio positivo del periodo.-</t>
  </si>
  <si>
    <t>El desvio positivo está asociado a que se realizó una mayor cantidad de transferencias a raíz de la agilizacion de los procesos y a que se resolvieron determinadas  cuestiones que imposibilitaban, en periodos anteriores, las transferencias de dominio de los inmuebles, tales como la obtención de certificados dominiales, certificados municipales de libre deuda, cuestiones impositivas, entre otras.</t>
  </si>
  <si>
    <t>El desvio positivo se explica por el hecho que a partir de los cambios de politicas, se esta tratando de agilizar las tareas de registro, optimizando las mismas producto de mayores cruces de informacion con distintos organismos que facilitan la operatoria.</t>
  </si>
  <si>
    <t>El desvio positivo está asociado a las tareas de fiscalización se encuentran reactivandose en comparación con períodos anteriores.</t>
  </si>
  <si>
    <t>El desvio positivo se explica ya que en funcion de la nueva gestion y su vision de las funciones de la agencia, se realizo un mejoramiento en los proyectos elaborados de acuerdo a la demanda de la Agencia</t>
  </si>
  <si>
    <t>El desvio negativo se explica por la falta de materias primas y un menor requerimiento de clientes y del mercado.</t>
  </si>
  <si>
    <t>El desvio negativo se explica por la  falta de materias primas y un menor requerimiento de clientes y del mercado. Asimismo, por error, se sobreestimó en la programación de las metas.</t>
  </si>
  <si>
    <t>El desvio negativo se explica por problemas comerciales con clientes; la falta de materias primas y la decisión de priorizar otras producciones.</t>
  </si>
  <si>
    <t>El desvio negativo se explica por la priorización de otros productos.</t>
  </si>
  <si>
    <t>El desvio positivo se explica por la puesta a punto de una segunda línea productiva.</t>
  </si>
  <si>
    <t>El desvío  se debe a un retraso en la entrega de materias primas, y a problemas financieros asociados a compromisos de ejercicios anteriores.</t>
  </si>
  <si>
    <t>El desvío se debe al aumento en la demanda por parte de clientes en el tercer trimestre, ya que durante el primer semestre del ejercicio existieron  faltantes de materias primas y a que ha ido atendiendo compromisos finacieros de ejercicios anteriores.</t>
  </si>
  <si>
    <t>El desvío negativo se explica por la existencia de fallas técnicas durante el tercer trimestre y a que durante el primer semestre se priorizaron otros productos por sobre este.</t>
  </si>
  <si>
    <t>El desvio negativo se debe a la priorización de otros productos.</t>
  </si>
  <si>
    <t>El desvio negativo se explica por fallas técnicas y faltante de materias primas. Además, por menor requerimiento de clientes y de mercado disminuyó el nivel de producción.</t>
  </si>
  <si>
    <r>
      <rPr>
        <sz val="10"/>
        <color theme="0"/>
        <rFont val="SansSerif"/>
      </rPr>
      <t>´</t>
    </r>
    <r>
      <rPr>
        <sz val="10"/>
        <color indexed="8"/>
        <rFont val="SansSerif"/>
      </rPr>
      <t>(8)</t>
    </r>
  </si>
  <si>
    <t>(8)</t>
  </si>
  <si>
    <t>El desvio negativo se explica por una menor cantidad de certificados emitidos por sustitución de importaciones en el sector.</t>
  </si>
  <si>
    <t>El desvio negativo se explica por la reprogramación de auditorías por demoras financieras.</t>
  </si>
  <si>
    <t>El desvio negativo se explica por demoras financieras y operativas en la ejecución de los convenios.</t>
  </si>
  <si>
    <t>El desvio negativo se explica por demoras financieras y en la ejecución de los convenios.</t>
  </si>
  <si>
    <t>El desvio negativo se debe a demoras administrativas.</t>
  </si>
  <si>
    <t>El desvio negativo se explica por el hecho que existe una gran movilidad de beneficiarios en función de los requisitos que estos deben cumplir, produciendo un constante ingreso y egreso de los mismos al padrón.</t>
  </si>
  <si>
    <t>El desvio negativo se explica por demoras administrativas.</t>
  </si>
  <si>
    <t>El desvio negativo se explica por demoras en los procesos licitatorios.</t>
  </si>
  <si>
    <t>El desvio negativo se debe a que el programa se encuentra en proceso de estudio y reestructuración.</t>
  </si>
  <si>
    <t>El desvio negativo se debe a cambios en la organización de las actividades.</t>
  </si>
  <si>
    <t>El desvio positivo se debe a que se adjudica a un mayor interés de investigar nuevos proyectos por parte de las empresas mineras como así  también a la forma que el cliente solicita los informes.</t>
  </si>
  <si>
    <t>El desvio negativo se debe a la disminución en la demanda de análisis de muestras y en el número de determinaciones en las mismas.</t>
  </si>
  <si>
    <t>El desvio negativo se debe a la restricción de cuota presupuestaria para poder ejecutar.</t>
  </si>
  <si>
    <t>El desvio positivo se debe a la recuperación de trabajos atrasados.</t>
  </si>
  <si>
    <t xml:space="preserve">El desvio positvo se debe a que la cantidad programada se estima en virtud del promedio de las Resoluciones MJ emitidas por este Ente en ejercicios precedentes.
</t>
  </si>
  <si>
    <t>El desvio positivo se debe a que de acuerdo a lo informado por la Gerencia de Regulación de Gestión Comercial, las cantidades programadas obedecen a cálculos en base a datos historicos, mientras que los datos reales surgen de los contactos efectivos que dependen de la voluntad de los usuarios de contactar al ENARGAS para efectuar este tipo de trámite. En lo que va del ejercicio, se verifica un incremento en la cantidad de consultas atendidas en virtud de la incidencia de los nuevos cuadros tarifarios, con vigencia a partir de abril de 2016.</t>
  </si>
  <si>
    <t>El desvio negativo se debe a que se llevó a cabo una menor cantidad de Auditorías RMH que las programadas, en virtud del estado de situación de la documentación que presentan los sujetos del sistema al momento de renovar sus matrículas o solicitarlas por primera vez.</t>
  </si>
  <si>
    <t>El desvio negativo se explica por la cancelación de auditorías programadas en virtud de medidas cautelares que impactaron en la aplicación de los cuadros tarifarios.</t>
  </si>
  <si>
    <t>El desvio negativo se debe a: existió un corrimiento en los procesos de control de las asistencia económicas transitorias, dado que se diferio el giro de los fondos devengados; la suspensión de la aplicación el Cargo del Decreto 2067 a partir del 1° de abril de 2016; los procesos de control se ha modificado la periodicidad de ejecución de los Cargo Fideicomiso Gas I (CFGI) y Cargo Específico II (CEII)  pasando de mensuales a semestrales, en virtud de la necesidad de contar con más horas hombres disponible a fin de materializar las auditorías inherentes al proceso de la Revisión Tarifaria Integral; se realizaron menos auditorías en el rubro instalaciones domiciliarias e industriales, operación y mantenimiento y trabajos en la vía pública que las programadas; y a que la se realizaron menos auditorías técnicas que las programadas.</t>
  </si>
  <si>
    <t>El desvio negativo se explica por: ha existido un corrimiento en los procesos de control de Asistencia Económica Transitoria:, dado que se ha diferido el giro de los fondos devengados; la aplicación de dicho Cargo Decreto 2067 ha quedado sin efecto a partir del 1° de abril de 2016; y a que en los procesos de control Cargo Fideicomiso Gas I (CFGI) y Cargo Específico II (CEII)se ha modificado la periodicidad de ejecución de los mismos, pasando de mensuales a semestrales, en virtud de la necesidad de contar con más horas hombres disponible a fin de materializar las Auditorías inherentes al proceso de la Revisión Tarifaria Integral.</t>
  </si>
  <si>
    <t>El desvio positivo se debe a la gran cantidad de llamadas entrantes por falta de suministro, verificadas principalmente en el segundo y tercer  trimestre, sumado al hecho de contarse con un  sistema telefónico que posibilita que el sistema IVR de atención automática incremente  su posibilidad de atención.</t>
  </si>
  <si>
    <t>El desvío positivo se debe a que se realizaron mas mediciones de las programadas. Las mediciones de puntos seleccionados, que constituyen el grueso de la cantidad estimada para cada trimestre, conforman el núcleo fijo de la programación. El resto corresponde a una estimación de aquellas mediciones referidas a reclamos realizados por los usuarios y de las remediciones programadas por las empresas distribuidoras. El servicio correspondiente presenta componentes con aspectos controlables y no controlables por que la caracterización final de la meta es "No controlable". Por esa razón en todos los trimestres se producen desvíos, de distinta magnitud, originados en el comportamientos de los aspectos no programables.</t>
  </si>
  <si>
    <t>El desvío positivose debe a que durante el primer y segundo trimestre se  la realizaron inspecciones adelantadas de las tareas de control del cumplimiento de la Resolución ENRE N° 225/2011.</t>
  </si>
  <si>
    <t>El desvío negativo se debe a una reprogramación debido a inconvenientes planteados por los Agentes, posponiéndose las mismas para el último trimestre del año en curso.</t>
  </si>
  <si>
    <t>El desvío negativo se debio a: que durante el primer trimestre se debió reprogramar la auditoría correspondiente a la empresa Endesa Costanera- CT Costanera, ya que, no se pudo coordinar con dicho agente las fechas para la realización; en el  segundo trimestre el desvío está motivado a que la concreción de las auditorías programadas estaban condicionadas al despacho de las dos unidades, o sea que las unidades de generación entren en servicio y esto lo dispone CAMMESA a través del OED, decidiendo qué equipos de generación entran en servicio, cuándo y con qué combustible; y a que en el tercer trimestre se debe a que las auditorías, programadas a realizar con personal propio fueron reprogramadas para el 4° trimestre 2016 en razón de  no haberse podido concretar  la  organización y coordinación  de los trabajos con los agentes a ser auditados" y que están demoradas las contrataciones para las auditorías programadas a realizar  con agentes externos.</t>
  </si>
  <si>
    <t>El desvío negativo se debe a que las obras que tenían financiamiento a través del Fideicomiso se dieron por concluidas el 31 de enero del corriente año. A su vez, mediante la Resolución ENRE N° 02/2016 se dio por finalizado el Plan de Obras FOCEDE y no se cuenta al momento con el nuevo Plan de obras de las Distribuidoras. Por otra parte, las empresas Distribuidoras, durante el primer y segundo trimestre estaban ejecutando una cantidad menor de obras de Media y Baja Tensión, manteniendose por debajo de las previsiones efectuadas en su momento, sinembargo,  en el tercer trimestre las empresas se realizó una mayor cantidad de obras.</t>
  </si>
  <si>
    <t>El desvío positivo se debe a que durante el segundo y tercer trimestre se emitieron más certificados que los previstos. Cabe aclararque  la meta es una estimación de la cantidad de Certificados de Conveniencia y Necesidad Pública que serán emitidos durante el periodo y se ejecución depende del comportamiento de la demanda.</t>
  </si>
  <si>
    <t>El desvìo positivo se debe a que, durante el primer, segundo y tercer trimestre, se realizaron 3 informe mas a los 130 programados producto al esfuerzo del departamento en realizar trabajo pendiente.</t>
  </si>
  <si>
    <t>El desvío positivo se debe a que, la cantidad de inspecciones realizadas en primero, segundo y tercer  trimestre es superior  a la prevista. Cabe aclarar que la ejecucioón de esta meta depende del comportamiento de la demanda y su estimación está en función de la ocurrencia de emergencias.</t>
  </si>
  <si>
    <t>El desvío positivo se debe a que se realizaron durante los tres trimestres  más verificaciones que las previstas, cuyo realización depende del comportamiento de la demanda de este servicio.</t>
  </si>
  <si>
    <t>El desvio negativo se explica principalmente por la cantidad de denuncias que ingresan.</t>
  </si>
  <si>
    <t>El desvio negativo se explica a que el nivel de ejecución de la meta depende de los requerimientos de otras áreas del organismo.</t>
  </si>
  <si>
    <t>El desvio positivo se debe a que se recibieron más cantidad de denuncias por interferencias que las esperadas (principalmente denuncias de interferencias en Aeropuertos), cubriendo y sobrepasando la proyección para el período.</t>
  </si>
  <si>
    <t>El desvio negativo se debe a la disminución en la solicitud de inspecciones radioeléctricas solicitadas por otras áreas del Organismo.</t>
  </si>
  <si>
    <t>El desvio positivo obedece a la intensificación de los controles sobre emisoras del servicio de radiodifusión que se encuentran afectando al servicio móvil aeronáutico.</t>
  </si>
  <si>
    <t>El desvio negativo obedece a una disminución en las fiscalizaciones de las estaciones fijas debido al proceso de restructuración del organismo.</t>
  </si>
  <si>
    <t>El desvio negativo obedece a una disminución en las fiscalizaciones de las estaciones móviles debido al proceso de restructuración del organismo.</t>
  </si>
  <si>
    <t xml:space="preserve">El desvio positivo debido al rediseño operativo y a la reasignción de recursos humanos, materiales y temporales, pudiendo incrementarse las estaciones para efectuar mediciones y que permite acumular una mayor cantidad de datos al intensificar este tipo de tareas, a fin de evacuar futuras consultas a realizar por el público al saber que se instalarán determinado tipo de antenas. </t>
  </si>
  <si>
    <t>El desvio positivo se deb a la intensificación de este tipo de tareas por parte de las unidades ejecutoras.</t>
  </si>
  <si>
    <t>El desvio negativo se debe a que  el personal técnico operativo se encuentra actualmente conformando diferentes grupos de estudio, dedicados a realizar una revisión de los distintos procesos y procedimientos de control y fiscalización de los servicios que de manera explícita e implícita,se  materializan en la planificación vigente aprobada en el año 2015 para 2016. A partir del mes de mayo se están desarrollando a nivel nacional verificaciones a los servicios semipúblicos de larga distancia (SSPLD) y riesgo eléctrico en lo que respecta al plantel exterior, produciéndose así un desvío entre lo planificado y ejecutado, a lo cual coadyuva la actividad análitica y operativa descripta precedentemente.</t>
  </si>
  <si>
    <t>El desvio negativo se produce en función que desde la creación del ENACOM se ha iniciado un proceso de fusión entre las diferentes delegaciones provinciales del interior del país de la ex AFSCA y la ex AFTIC, tarea que demandó una revisión y reorganización de cada delegación.</t>
  </si>
  <si>
    <t>El desvio positivo se debe a que a raíz del aumentode reclamos se formaron nuevos grupos dde trabajo para resolver dicha demanda.</t>
  </si>
  <si>
    <t>El desvío positivo se debe a la normalización en las tareas del segundo trimestre que desarrolló el actual Ente Nacional de Comunicaciones.</t>
  </si>
  <si>
    <t>El desvio negativo depende de las solicitudes ingresadas por los usuarios, siendo un factor ajeno al organismo.</t>
  </si>
  <si>
    <t>El desvío negativo corresponde a la disminución del ingreso de reclamos y consultas para el segundo y tercer trimestre.</t>
  </si>
  <si>
    <t xml:space="preserve">El nivel de ejecución se debe a que existen variaciones en el número de solicitudes de inscripción presentadas por los administrados en cada trimestre; como así también  luego de realizarse el análisis de los requisitos formales así como la evaluación estrictamente técnica de las peticiones, puede resolverse el otorgamiento o la denegatoria de la inscripción, dependiendo ello de las concretas constancias aportadas en cada trámite. </t>
  </si>
  <si>
    <t xml:space="preserve">El desvío positivo se debe a que en el tercer trimestre se adelantaron operativos previstos para el cuarto trimestre. </t>
  </si>
  <si>
    <t xml:space="preserve">El desvío acumulado se debe a que no se ha llegado a concluir con los informes de los operativos, debido  a una demora por razones administrativas (se demoró la aprobación del presupuesto para la ejecución de los mismos) en el segundo trimestre y  a que en el tercer trimestre un cambio de autoridades junto con  metodologías de trabajo afectaron los operativos de calidad.
</t>
  </si>
  <si>
    <t>El desvio negativo corresponde a prestadores postales que, al tiempo de elaboración del presupuesto, aún no se encontraban autorizados a operar en el mercado postal o se encontraban inscriptos en el RNPSP con fecha de renovación y respecto de los que, previo a ello, o en el curso del período, se dispuso su baja por alguna otra causa (falta de acreditación de los requisitos de cumplimiento trimestral) o, en su defecto, empresas cuya fecha de renovación, al momento de la elaboración del presupuesto, no correspondía al trimestre objeto del informe y que, en virtud de su baja y posterior reinscripción, fue modificada.</t>
  </si>
  <si>
    <t>El desvio negativo se debe a que  la cantidad de empresas que incumplen las condiciones establecidas en la normativa para el mantenimiento de su inscripción en el RNPSP varía en cada trimestre, por lo cual la medición depende de la actividad o inactividad (según el caso) desplegada por el administrado y luego, del momento en que las consecuencias del incumplimiento comiencen a operar, según lo dispuesto por la normativa para cada caso (por ejemplo: bajas que operan de pleno derecho o bajas por incumplimiento que requieren el dictado de un acto administrativo previo).</t>
  </si>
  <si>
    <t>El desvío negativo registrado se debe a la acumulación del primer y segundo trimestre, debido a razones operativas y falta de disponibilidad de recursos para llevar a cabo las comisiones de servicios en el interior del país.</t>
  </si>
  <si>
    <t>El desvio negativo se debe a que mediante el dictado del Decreto N° 267/15 se crea en el ámbito del Ministerio de Comunicaciones el Ente Nacional de Comunicaciones y mediante Decisión Administrativa N° 682/2016 de fecha 14/07/16, se aprobó la estructura organizativa del primer nivel operativo del mencionado Organismo, consecuentemente los tiempos de las tramitaciones administrativas (los cambios de autoridades y procesos de trabajo)  se han visto afectados.</t>
  </si>
  <si>
    <t>El desvio negativo al planificar se habría considerado la fiscalización en diferido, que permite visualizar más contenidos en menos tiempo. Asimismo, para fijar las metas se habría tomado en cuenta la fiscalización por parte del personal de evaluaciones, como se hizo hasta diciembre de 2015, función que ha dejado de prestar toda vez que se le asignaran las funciones propias del sector que es la evaluación de contenidos.</t>
  </si>
  <si>
    <t>El desvio negativo se debe a que mediante el dictado del Decreto N° 267/15 se crea en el ámbito del Ministerio de Comunicaciones, el Ente Nacional de Comunicaciones y mediante Decisión Administrativa N° 682/2016, se aprobó la estructura organizativa del primer nivel operativo del mencionado Organismo, consecuentemente los tiempos de las tramitaciones administrativas se han visto afectados.</t>
  </si>
  <si>
    <t>El desvio negativo se debe a que los tramites vinculados con la Dirección de Proyectos Especiales se encuentran siendo auditados por la Sindicatura General de la Nación (SIGEN) en el Marco del Convenio de Asistencia Técnica suscripto con el ENACOM, cuyo objetivo es la realización de una auditoria destinada a verificar los procesos de selección, otorgamiento y rendición de los subsidios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</si>
</sst>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9">
    <font>
      <sz val="10"/>
      <name val="Arial"/>
    </font>
    <font>
      <sz val="11"/>
      <color theme="1"/>
      <name val="Calibri"/>
      <family val="2"/>
      <scheme val="minor"/>
    </font>
    <font>
      <sz val="10"/>
      <name val="Arial"/>
      <family val="2"/>
    </font>
    <font>
      <sz val="10"/>
      <name val="Arial"/>
      <family val="2"/>
    </font>
    <font>
      <b/>
      <sz val="10"/>
      <color indexed="8"/>
      <name val="SansSerif"/>
    </font>
    <font>
      <sz val="10"/>
      <color indexed="8"/>
      <name val="SansSerif"/>
    </font>
    <font>
      <sz val="10"/>
      <color theme="0"/>
      <name val="SansSerif"/>
    </font>
    <font>
      <b/>
      <sz val="15"/>
      <color theme="3"/>
      <name val="Calibri"/>
      <family val="2"/>
      <scheme val="minor"/>
    </font>
    <font>
      <sz val="10"/>
      <color rgb="FF000000"/>
      <name val="Tahoma"/>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rgb="FFFFFFFF"/>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thick">
        <color theme="4"/>
      </bottom>
      <diagonal/>
    </border>
    <border>
      <left style="medium">
        <color rgb="FF959595"/>
      </left>
      <right style="thin">
        <color rgb="FF000000"/>
      </right>
      <top style="medium">
        <color rgb="FF959595"/>
      </top>
      <bottom style="thin">
        <color rgb="FF000000"/>
      </bottom>
      <diagonal/>
    </border>
  </borders>
  <cellStyleXfs count="4">
    <xf numFmtId="0" fontId="0" fillId="0" borderId="0"/>
    <xf numFmtId="9" fontId="2" fillId="0" borderId="0" applyFont="0" applyFill="0" applyBorder="0" applyAlignment="0" applyProtection="0"/>
    <xf numFmtId="0" fontId="1" fillId="0" borderId="0"/>
    <xf numFmtId="0" fontId="7" fillId="0" borderId="5" applyNumberFormat="0" applyFill="0" applyAlignment="0" applyProtection="0"/>
  </cellStyleXfs>
  <cellXfs count="96">
    <xf numFmtId="0" fontId="0" fillId="0" borderId="0" xfId="0"/>
    <xf numFmtId="0" fontId="5" fillId="2" borderId="0" xfId="0" applyFont="1" applyFill="1" applyBorder="1" applyAlignment="1" applyProtection="1">
      <alignment vertical="top" wrapText="1"/>
    </xf>
    <xf numFmtId="0" fontId="5" fillId="2" borderId="0" xfId="0" applyFont="1" applyFill="1" applyBorder="1" applyAlignment="1" applyProtection="1">
      <alignment horizontal="left" vertical="top" wrapText="1"/>
    </xf>
    <xf numFmtId="0" fontId="3" fillId="2" borderId="0" xfId="0" applyFont="1" applyFill="1"/>
    <xf numFmtId="0" fontId="4" fillId="3" borderId="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3" fillId="2" borderId="0" xfId="0" applyFont="1" applyFill="1" applyAlignment="1">
      <alignment horizontal="center" vertical="center"/>
    </xf>
    <xf numFmtId="0" fontId="6" fillId="4" borderId="0" xfId="0" applyFont="1" applyFill="1" applyBorder="1" applyAlignment="1" applyProtection="1">
      <alignment horizontal="left" vertical="center" wrapText="1"/>
    </xf>
    <xf numFmtId="0" fontId="5" fillId="4" borderId="0" xfId="0" applyFont="1" applyFill="1" applyBorder="1" applyAlignment="1" applyProtection="1">
      <alignment horizontal="center" vertical="center" wrapText="1"/>
    </xf>
    <xf numFmtId="0" fontId="5" fillId="4" borderId="0" xfId="0" applyFont="1" applyFill="1" applyBorder="1" applyAlignment="1" applyProtection="1">
      <alignment horizontal="right" vertical="center" wrapText="1"/>
    </xf>
    <xf numFmtId="0" fontId="5" fillId="4" borderId="0"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5" fillId="2" borderId="0" xfId="0" applyFont="1" applyFill="1" applyBorder="1" applyAlignment="1" applyProtection="1">
      <alignment horizontal="right" vertical="center" wrapText="1"/>
    </xf>
    <xf numFmtId="0" fontId="5" fillId="2" borderId="0" xfId="0" applyFont="1" applyFill="1" applyBorder="1" applyAlignment="1" applyProtection="1">
      <alignment horizontal="left" vertical="center" wrapText="1"/>
    </xf>
    <xf numFmtId="3" fontId="5" fillId="2" borderId="0" xfId="0" applyNumberFormat="1" applyFont="1" applyFill="1" applyBorder="1" applyAlignment="1" applyProtection="1">
      <alignment horizontal="right" vertical="center" wrapText="1"/>
    </xf>
    <xf numFmtId="164" fontId="5" fillId="2" borderId="0" xfId="0" applyNumberFormat="1" applyFont="1" applyFill="1" applyBorder="1" applyAlignment="1" applyProtection="1">
      <alignment horizontal="right" vertical="center" wrapText="1"/>
    </xf>
    <xf numFmtId="3" fontId="5" fillId="4" borderId="0" xfId="0" applyNumberFormat="1" applyFont="1" applyFill="1" applyBorder="1" applyAlignment="1" applyProtection="1">
      <alignment horizontal="right" vertical="center" wrapText="1"/>
    </xf>
    <xf numFmtId="165" fontId="5" fillId="2" borderId="0" xfId="0" applyNumberFormat="1" applyFont="1" applyFill="1" applyBorder="1" applyAlignment="1" applyProtection="1">
      <alignment horizontal="right" vertical="center" wrapText="1"/>
    </xf>
    <xf numFmtId="165" fontId="5" fillId="2" borderId="0" xfId="1" applyNumberFormat="1" applyFont="1" applyFill="1" applyBorder="1" applyAlignment="1" applyProtection="1">
      <alignment horizontal="right" vertical="center" wrapText="1"/>
    </xf>
    <xf numFmtId="3" fontId="5" fillId="2" borderId="0" xfId="0" quotePrefix="1" applyNumberFormat="1" applyFont="1" applyFill="1" applyBorder="1" applyAlignment="1" applyProtection="1">
      <alignment horizontal="right" vertical="center" wrapText="1"/>
    </xf>
    <xf numFmtId="0" fontId="3" fillId="2" borderId="0" xfId="0" applyFont="1" applyFill="1" applyAlignment="1">
      <alignment wrapText="1"/>
    </xf>
    <xf numFmtId="3" fontId="5" fillId="2" borderId="0" xfId="0" applyNumberFormat="1" applyFont="1" applyFill="1" applyBorder="1" applyAlignment="1" applyProtection="1">
      <alignment horizontal="right" vertical="center" wrapText="1"/>
    </xf>
    <xf numFmtId="0" fontId="5" fillId="2" borderId="0"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164" fontId="5" fillId="2" borderId="0" xfId="0" applyNumberFormat="1" applyFont="1" applyFill="1" applyBorder="1" applyAlignment="1" applyProtection="1">
      <alignment horizontal="right" vertical="center" wrapText="1"/>
    </xf>
    <xf numFmtId="3" fontId="5" fillId="0" borderId="0" xfId="0" quotePrefix="1" applyNumberFormat="1" applyFont="1" applyFill="1" applyBorder="1" applyAlignment="1" applyProtection="1">
      <alignment horizontal="right" vertical="center" wrapText="1"/>
    </xf>
    <xf numFmtId="164" fontId="5" fillId="2" borderId="0" xfId="0" applyNumberFormat="1" applyFont="1" applyFill="1" applyBorder="1" applyAlignment="1" applyProtection="1">
      <alignment horizontal="right" vertical="center" wrapText="1"/>
    </xf>
    <xf numFmtId="0" fontId="5" fillId="2" borderId="0" xfId="0" applyFont="1" applyFill="1" applyBorder="1" applyAlignment="1" applyProtection="1">
      <alignment horizontal="right" vertical="center" wrapText="1"/>
    </xf>
    <xf numFmtId="164" fontId="5" fillId="2" borderId="0" xfId="0" applyNumberFormat="1" applyFont="1" applyFill="1" applyBorder="1" applyAlignment="1" applyProtection="1">
      <alignment horizontal="right" vertical="center" wrapText="1"/>
    </xf>
    <xf numFmtId="0" fontId="2" fillId="2" borderId="0" xfId="0" applyFont="1" applyFill="1"/>
    <xf numFmtId="0" fontId="4"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3" fontId="5" fillId="0" borderId="0" xfId="0" applyNumberFormat="1" applyFont="1" applyFill="1" applyBorder="1" applyAlignment="1" applyProtection="1">
      <alignment horizontal="right" vertical="center" wrapText="1"/>
    </xf>
    <xf numFmtId="0" fontId="5" fillId="0" borderId="0" xfId="0" applyFont="1" applyFill="1" applyBorder="1" applyAlignment="1" applyProtection="1">
      <alignment horizontal="right" vertical="center" wrapText="1"/>
    </xf>
    <xf numFmtId="0" fontId="5" fillId="0" borderId="0" xfId="0" applyFont="1" applyFill="1" applyBorder="1" applyAlignment="1" applyProtection="1">
      <alignment horizontal="left" vertical="center" wrapText="1"/>
    </xf>
    <xf numFmtId="0" fontId="3" fillId="0" borderId="0" xfId="0" applyFont="1" applyFill="1"/>
    <xf numFmtId="0" fontId="5" fillId="0" borderId="0" xfId="0" applyFont="1" applyFill="1" applyBorder="1" applyAlignment="1" applyProtection="1">
      <alignment horizontal="left" vertical="top" wrapText="1"/>
    </xf>
    <xf numFmtId="164" fontId="5" fillId="0" borderId="0" xfId="0" applyNumberFormat="1" applyFont="1" applyFill="1" applyBorder="1" applyAlignment="1" applyProtection="1">
      <alignment horizontal="right" vertical="center" wrapText="1"/>
    </xf>
    <xf numFmtId="0" fontId="5" fillId="0" borderId="0" xfId="0" applyFont="1" applyFill="1" applyBorder="1" applyAlignment="1" applyProtection="1">
      <alignment horizontal="left" vertical="center" wrapText="1"/>
    </xf>
    <xf numFmtId="3" fontId="5" fillId="0" borderId="0" xfId="0" applyNumberFormat="1" applyFont="1" applyFill="1" applyBorder="1" applyAlignment="1" applyProtection="1">
      <alignment horizontal="right" vertical="center" wrapText="1"/>
    </xf>
    <xf numFmtId="0" fontId="5" fillId="0" borderId="0" xfId="0" applyFont="1" applyFill="1" applyBorder="1" applyAlignment="1" applyProtection="1">
      <alignment horizontal="right" vertical="center" wrapText="1"/>
    </xf>
    <xf numFmtId="164" fontId="5" fillId="0" borderId="0" xfId="0" applyNumberFormat="1" applyFont="1" applyFill="1" applyBorder="1" applyAlignment="1" applyProtection="1">
      <alignment horizontal="right" vertical="center" wrapText="1"/>
    </xf>
    <xf numFmtId="0" fontId="5" fillId="4" borderId="0" xfId="0" applyFont="1" applyFill="1" applyBorder="1" applyAlignment="1" applyProtection="1">
      <alignment horizontal="right" vertical="center" wrapText="1"/>
    </xf>
    <xf numFmtId="0" fontId="5" fillId="4" borderId="0" xfId="0" applyFont="1" applyFill="1" applyBorder="1" applyAlignment="1" applyProtection="1">
      <alignment horizontal="left" vertical="center" wrapText="1"/>
    </xf>
    <xf numFmtId="0" fontId="5" fillId="2" borderId="0" xfId="0" applyFont="1" applyFill="1" applyBorder="1" applyAlignment="1" applyProtection="1">
      <alignment horizontal="right" vertical="center" wrapText="1"/>
    </xf>
    <xf numFmtId="0" fontId="5" fillId="2" borderId="0" xfId="0" applyFont="1" applyFill="1" applyBorder="1" applyAlignment="1" applyProtection="1">
      <alignment horizontal="left" vertical="center" wrapText="1"/>
    </xf>
    <xf numFmtId="3" fontId="5" fillId="2" borderId="0" xfId="0" applyNumberFormat="1" applyFont="1" applyFill="1" applyBorder="1" applyAlignment="1" applyProtection="1">
      <alignment horizontal="right" vertical="center" wrapText="1"/>
    </xf>
    <xf numFmtId="164" fontId="5" fillId="2" borderId="0" xfId="0" applyNumberFormat="1" applyFont="1" applyFill="1" applyBorder="1" applyAlignment="1" applyProtection="1">
      <alignment horizontal="right" vertical="center" wrapText="1"/>
    </xf>
    <xf numFmtId="3" fontId="5" fillId="4" borderId="0" xfId="0" applyNumberFormat="1" applyFont="1" applyFill="1" applyBorder="1" applyAlignment="1" applyProtection="1">
      <alignment horizontal="right" vertical="center" wrapText="1"/>
    </xf>
    <xf numFmtId="165" fontId="5" fillId="2" borderId="0" xfId="0" applyNumberFormat="1" applyFont="1" applyFill="1" applyBorder="1" applyAlignment="1" applyProtection="1">
      <alignment horizontal="right" vertical="center" wrapText="1"/>
    </xf>
    <xf numFmtId="3" fontId="5" fillId="2" borderId="0" xfId="0" applyNumberFormat="1" applyFont="1" applyFill="1" applyBorder="1" applyAlignment="1" applyProtection="1">
      <alignment horizontal="right" vertical="center" wrapText="1"/>
    </xf>
    <xf numFmtId="164" fontId="5" fillId="2" borderId="0" xfId="0" applyNumberFormat="1" applyFont="1" applyFill="1" applyBorder="1" applyAlignment="1" applyProtection="1">
      <alignment horizontal="right" vertical="center" wrapText="1"/>
    </xf>
    <xf numFmtId="3" fontId="5" fillId="4" borderId="0" xfId="0" applyNumberFormat="1" applyFont="1" applyFill="1" applyBorder="1" applyAlignment="1" applyProtection="1">
      <alignment horizontal="right" vertical="center" wrapText="1"/>
    </xf>
    <xf numFmtId="165" fontId="5" fillId="2" borderId="0" xfId="0" applyNumberFormat="1" applyFont="1" applyFill="1" applyBorder="1" applyAlignment="1" applyProtection="1">
      <alignment horizontal="right" vertical="center" wrapText="1"/>
    </xf>
    <xf numFmtId="3" fontId="5" fillId="0" borderId="0" xfId="0" applyNumberFormat="1" applyFont="1" applyFill="1" applyBorder="1" applyAlignment="1" applyProtection="1">
      <alignment horizontal="right" vertical="center" wrapText="1"/>
    </xf>
    <xf numFmtId="164" fontId="5" fillId="0" borderId="0" xfId="0" applyNumberFormat="1" applyFont="1" applyFill="1" applyBorder="1" applyAlignment="1" applyProtection="1">
      <alignment horizontal="right" vertical="center" wrapText="1"/>
    </xf>
    <xf numFmtId="0" fontId="5" fillId="0" borderId="0" xfId="0" applyFont="1" applyFill="1" applyBorder="1" applyAlignment="1" applyProtection="1">
      <alignment horizontal="right" vertical="center" wrapText="1"/>
    </xf>
    <xf numFmtId="164" fontId="5" fillId="0" borderId="0" xfId="0" applyNumberFormat="1" applyFont="1" applyBorder="1" applyAlignment="1" applyProtection="1">
      <alignment horizontal="right" vertical="center" wrapText="1"/>
    </xf>
    <xf numFmtId="3" fontId="8" fillId="5" borderId="6" xfId="2" applyNumberFormat="1" applyFont="1" applyFill="1" applyBorder="1" applyAlignment="1">
      <alignment horizontal="right" vertical="top" wrapText="1"/>
    </xf>
    <xf numFmtId="3" fontId="6" fillId="2" borderId="0" xfId="0" quotePrefix="1" applyNumberFormat="1" applyFont="1" applyFill="1" applyBorder="1" applyAlignment="1" applyProtection="1">
      <alignment horizontal="right" vertical="center" wrapText="1"/>
    </xf>
    <xf numFmtId="165" fontId="4" fillId="3" borderId="2" xfId="0" applyNumberFormat="1" applyFont="1" applyFill="1" applyBorder="1" applyAlignment="1" applyProtection="1">
      <alignment horizontal="center" vertical="center" wrapText="1"/>
    </xf>
    <xf numFmtId="165" fontId="5" fillId="4" borderId="0" xfId="0" applyNumberFormat="1" applyFont="1" applyFill="1" applyBorder="1" applyAlignment="1" applyProtection="1">
      <alignment horizontal="right" vertical="center" wrapText="1"/>
    </xf>
    <xf numFmtId="165" fontId="6" fillId="2" borderId="0" xfId="0" quotePrefix="1" applyNumberFormat="1" applyFont="1" applyFill="1" applyBorder="1" applyAlignment="1" applyProtection="1">
      <alignment horizontal="right" vertical="center" wrapText="1"/>
    </xf>
    <xf numFmtId="165" fontId="5" fillId="2" borderId="0" xfId="0" applyNumberFormat="1" applyFont="1" applyFill="1" applyBorder="1" applyAlignment="1" applyProtection="1">
      <alignment horizontal="left" vertical="top" wrapText="1"/>
    </xf>
    <xf numFmtId="165" fontId="5" fillId="0" borderId="0" xfId="0" applyNumberFormat="1" applyFont="1" applyFill="1" applyBorder="1" applyAlignment="1" applyProtection="1">
      <alignment horizontal="right" vertical="center" wrapText="1"/>
    </xf>
    <xf numFmtId="165" fontId="3" fillId="2" borderId="0" xfId="0" applyNumberFormat="1" applyFont="1" applyFill="1"/>
    <xf numFmtId="165" fontId="4" fillId="3" borderId="1" xfId="0" applyNumberFormat="1" applyFont="1" applyFill="1" applyBorder="1" applyAlignment="1" applyProtection="1">
      <alignment horizontal="center" vertical="center" wrapText="1"/>
    </xf>
    <xf numFmtId="0" fontId="4" fillId="2" borderId="0" xfId="0" applyFont="1" applyFill="1" applyBorder="1" applyAlignment="1" applyProtection="1">
      <alignment horizontal="center" vertical="center"/>
    </xf>
    <xf numFmtId="0" fontId="5" fillId="4" borderId="0" xfId="0" applyFont="1" applyFill="1" applyBorder="1" applyAlignment="1" applyProtection="1">
      <alignment horizontal="right" vertical="center" wrapText="1"/>
    </xf>
    <xf numFmtId="0" fontId="5" fillId="4" borderId="0" xfId="0" applyFont="1" applyFill="1" applyBorder="1" applyAlignment="1" applyProtection="1">
      <alignment horizontal="left" vertical="center" wrapText="1"/>
    </xf>
    <xf numFmtId="0" fontId="5" fillId="2" borderId="0" xfId="0" applyFont="1" applyFill="1" applyBorder="1" applyAlignment="1" applyProtection="1">
      <alignment horizontal="right" vertical="center" wrapText="1"/>
    </xf>
    <xf numFmtId="0" fontId="5" fillId="2" borderId="0" xfId="0" applyFont="1" applyFill="1" applyBorder="1" applyAlignment="1" applyProtection="1">
      <alignment horizontal="left" vertical="center" wrapText="1"/>
    </xf>
    <xf numFmtId="3" fontId="5" fillId="2" borderId="0" xfId="0" applyNumberFormat="1" applyFont="1" applyFill="1" applyBorder="1" applyAlignment="1" applyProtection="1">
      <alignment horizontal="right" vertical="center" wrapText="1"/>
    </xf>
    <xf numFmtId="0" fontId="5" fillId="4" borderId="4" xfId="0" applyFont="1" applyFill="1" applyBorder="1" applyAlignment="1" applyProtection="1">
      <alignment horizontal="right" vertical="center" wrapText="1"/>
    </xf>
    <xf numFmtId="164" fontId="5" fillId="2" borderId="0" xfId="0" applyNumberFormat="1" applyFont="1" applyFill="1" applyBorder="1" applyAlignment="1" applyProtection="1">
      <alignment horizontal="right" vertical="center" wrapText="1"/>
    </xf>
    <xf numFmtId="3" fontId="5" fillId="4" borderId="0" xfId="0" applyNumberFormat="1" applyFont="1" applyFill="1" applyBorder="1" applyAlignment="1" applyProtection="1">
      <alignment horizontal="right" vertical="center" wrapText="1"/>
    </xf>
    <xf numFmtId="165" fontId="5" fillId="2" borderId="0" xfId="0" applyNumberFormat="1" applyFont="1" applyFill="1" applyBorder="1" applyAlignment="1" applyProtection="1">
      <alignment horizontal="right" vertical="center" wrapText="1"/>
    </xf>
    <xf numFmtId="3" fontId="5" fillId="0" borderId="0" xfId="0" applyNumberFormat="1" applyFont="1" applyFill="1" applyBorder="1" applyAlignment="1" applyProtection="1">
      <alignment horizontal="right" vertical="center" wrapText="1"/>
    </xf>
    <xf numFmtId="0" fontId="5" fillId="0" borderId="0" xfId="0" applyFont="1" applyFill="1" applyBorder="1" applyAlignment="1" applyProtection="1">
      <alignment horizontal="right" vertical="center" wrapText="1"/>
    </xf>
    <xf numFmtId="0" fontId="5" fillId="0" borderId="0" xfId="0" applyFont="1" applyFill="1" applyBorder="1" applyAlignment="1" applyProtection="1">
      <alignment horizontal="left" vertical="center" wrapText="1"/>
    </xf>
    <xf numFmtId="164" fontId="5" fillId="0" borderId="0" xfId="0" applyNumberFormat="1" applyFont="1" applyFill="1" applyBorder="1" applyAlignment="1" applyProtection="1">
      <alignment horizontal="right" vertical="center" wrapText="1"/>
    </xf>
    <xf numFmtId="0" fontId="3" fillId="0" borderId="0" xfId="0" applyFont="1" applyFill="1" applyAlignment="1">
      <alignment horizontal="left"/>
    </xf>
    <xf numFmtId="0" fontId="5" fillId="0" borderId="0" xfId="0" applyFont="1" applyFill="1" applyBorder="1" applyAlignment="1" applyProtection="1">
      <alignment horizontal="justify" vertical="justify" wrapText="1"/>
    </xf>
    <xf numFmtId="0" fontId="5" fillId="0" borderId="0" xfId="0" applyFont="1" applyFill="1" applyBorder="1" applyAlignment="1" applyProtection="1">
      <alignment horizontal="justify" vertical="center" wrapText="1"/>
    </xf>
    <xf numFmtId="164" fontId="5" fillId="2" borderId="0" xfId="0" applyNumberFormat="1" applyFont="1" applyFill="1" applyBorder="1" applyAlignment="1" applyProtection="1">
      <alignment horizontal="left" vertical="center" wrapText="1"/>
    </xf>
    <xf numFmtId="0" fontId="5" fillId="2" borderId="0" xfId="0" applyFont="1" applyFill="1" applyBorder="1" applyAlignment="1" applyProtection="1">
      <alignment horizontal="left" vertical="top" wrapText="1"/>
    </xf>
    <xf numFmtId="0" fontId="5" fillId="2" borderId="0" xfId="0" applyFont="1" applyFill="1" applyBorder="1" applyAlignment="1" applyProtection="1">
      <alignment horizontal="center" vertical="top" wrapText="1"/>
    </xf>
    <xf numFmtId="3" fontId="5" fillId="0" borderId="0" xfId="0" applyNumberFormat="1" applyFont="1" applyBorder="1" applyAlignment="1" applyProtection="1">
      <alignment horizontal="right" vertical="center" wrapText="1"/>
    </xf>
    <xf numFmtId="0" fontId="5" fillId="0" borderId="0" xfId="0" applyFont="1" applyBorder="1" applyAlignment="1" applyProtection="1">
      <alignment horizontal="left" vertical="center" wrapText="1"/>
    </xf>
    <xf numFmtId="164" fontId="5" fillId="0" borderId="0" xfId="0" applyNumberFormat="1" applyFont="1" applyBorder="1" applyAlignment="1" applyProtection="1">
      <alignment horizontal="right" vertical="center" wrapText="1"/>
    </xf>
    <xf numFmtId="0" fontId="3" fillId="0" borderId="0" xfId="0" applyFont="1" applyAlignment="1">
      <alignment horizontal="left" vertical="center" wrapText="1"/>
    </xf>
    <xf numFmtId="0" fontId="5" fillId="2" borderId="0" xfId="0" applyFont="1" applyFill="1" applyBorder="1" applyAlignment="1" applyProtection="1">
      <alignment vertical="center" wrapText="1"/>
    </xf>
    <xf numFmtId="0" fontId="3" fillId="0" borderId="0" xfId="0" applyFont="1" applyAlignment="1">
      <alignment vertical="center" wrapText="1"/>
    </xf>
    <xf numFmtId="0" fontId="4" fillId="3" borderId="1"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cellXfs>
  <cellStyles count="4">
    <cellStyle name="Normal" xfId="0" builtinId="0"/>
    <cellStyle name="Normal_Hoja1" xfId="2"/>
    <cellStyle name="Porcentaje" xfId="1" builtinId="5"/>
    <cellStyle name="Título 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V2689"/>
  <sheetViews>
    <sheetView showGridLines="0" tabSelected="1" zoomScale="80" zoomScaleNormal="80" workbookViewId="0">
      <pane ySplit="4" topLeftCell="A1996" activePane="bottomLeft" state="frozen"/>
      <selection pane="bottomLeft" activeCell="A2093" sqref="A2093"/>
    </sheetView>
  </sheetViews>
  <sheetFormatPr baseColWidth="10" defaultColWidth="9.140625" defaultRowHeight="12.75"/>
  <cols>
    <col min="1" max="1" width="44.85546875" style="20" customWidth="1"/>
    <col min="2" max="2" width="13.85546875" style="3" customWidth="1"/>
    <col min="3" max="3" width="22.7109375" style="3" customWidth="1"/>
    <col min="4" max="4" width="20.7109375" style="3" customWidth="1"/>
    <col min="5" max="5" width="21.85546875" style="3" customWidth="1"/>
    <col min="6" max="6" width="19.42578125" style="65" customWidth="1"/>
    <col min="7" max="7" width="18" style="3" customWidth="1"/>
    <col min="8" max="8" width="13.85546875" style="65" customWidth="1"/>
    <col min="9" max="9" width="11.7109375" style="3" customWidth="1"/>
    <col min="10" max="10" width="43.7109375" style="3" customWidth="1"/>
    <col min="11" max="11" width="27.140625" style="3" customWidth="1"/>
    <col min="12" max="12" width="14.5703125" style="3" bestFit="1" customWidth="1"/>
    <col min="13" max="13" width="16.140625" style="3" customWidth="1"/>
    <col min="14" max="14" width="19.85546875" style="3" bestFit="1" customWidth="1"/>
    <col min="15" max="15" width="17" style="3" customWidth="1"/>
    <col min="16" max="16" width="4" style="3" customWidth="1"/>
    <col min="17" max="17" width="12.7109375" style="3" customWidth="1"/>
    <col min="18" max="19" width="11" style="3" customWidth="1"/>
    <col min="20" max="20" width="109.28515625" style="3" customWidth="1"/>
    <col min="21" max="21" width="80.7109375" style="3" customWidth="1"/>
    <col min="22" max="16384" width="9.140625" style="3"/>
  </cols>
  <sheetData>
    <row r="1" spans="1:21" ht="14.25" customHeight="1">
      <c r="A1" s="67" t="s">
        <v>3182</v>
      </c>
      <c r="B1" s="67"/>
      <c r="C1" s="67"/>
      <c r="D1" s="67"/>
      <c r="E1" s="67"/>
      <c r="F1" s="67"/>
      <c r="G1" s="67"/>
      <c r="H1" s="67"/>
      <c r="I1" s="67"/>
      <c r="J1" s="67"/>
      <c r="K1" s="67"/>
      <c r="L1" s="67"/>
      <c r="M1" s="67"/>
      <c r="N1" s="67"/>
      <c r="O1" s="67"/>
      <c r="P1" s="67"/>
      <c r="Q1" s="67"/>
      <c r="R1" s="67"/>
      <c r="S1" s="67"/>
      <c r="T1" s="67"/>
      <c r="U1" s="1"/>
    </row>
    <row r="2" spans="1:21" ht="14.25" customHeight="1">
      <c r="A2" s="67" t="s">
        <v>0</v>
      </c>
      <c r="B2" s="67"/>
      <c r="C2" s="67"/>
      <c r="D2" s="67"/>
      <c r="E2" s="67"/>
      <c r="F2" s="67"/>
      <c r="G2" s="67"/>
      <c r="H2" s="67"/>
      <c r="I2" s="67"/>
      <c r="J2" s="67"/>
      <c r="K2" s="67"/>
      <c r="L2" s="67"/>
      <c r="M2" s="67"/>
      <c r="N2" s="67"/>
      <c r="O2" s="67"/>
      <c r="P2" s="67"/>
      <c r="Q2" s="67"/>
      <c r="R2" s="67"/>
      <c r="S2" s="67"/>
      <c r="T2" s="67"/>
      <c r="U2" s="67"/>
    </row>
    <row r="3" spans="1:21" ht="15" customHeight="1" thickBot="1">
      <c r="A3" s="67" t="s">
        <v>1</v>
      </c>
      <c r="B3" s="67"/>
      <c r="C3" s="67"/>
      <c r="D3" s="67"/>
      <c r="E3" s="67"/>
      <c r="F3" s="67"/>
      <c r="G3" s="67"/>
      <c r="H3" s="67"/>
      <c r="I3" s="67"/>
      <c r="J3" s="67"/>
      <c r="K3" s="67"/>
      <c r="L3" s="67"/>
      <c r="M3" s="67"/>
      <c r="N3" s="67"/>
      <c r="O3" s="67"/>
      <c r="P3" s="67"/>
      <c r="Q3" s="67"/>
      <c r="R3" s="67"/>
      <c r="S3" s="67"/>
      <c r="T3" s="67"/>
      <c r="U3" s="67"/>
    </row>
    <row r="4" spans="1:21" s="6" customFormat="1" ht="72" customHeight="1" thickBot="1">
      <c r="A4" s="4" t="s">
        <v>2</v>
      </c>
      <c r="B4" s="4" t="s">
        <v>3</v>
      </c>
      <c r="C4" s="4" t="s">
        <v>4</v>
      </c>
      <c r="D4" s="4" t="s">
        <v>5</v>
      </c>
      <c r="E4" s="4" t="s">
        <v>6</v>
      </c>
      <c r="F4" s="60" t="s">
        <v>3183</v>
      </c>
      <c r="G4" s="4" t="s">
        <v>7</v>
      </c>
      <c r="H4" s="66" t="s">
        <v>8</v>
      </c>
      <c r="I4" s="4" t="s">
        <v>9</v>
      </c>
      <c r="J4" s="4" t="s">
        <v>10</v>
      </c>
      <c r="K4" s="4" t="s">
        <v>11</v>
      </c>
      <c r="L4" s="4" t="s">
        <v>12</v>
      </c>
      <c r="M4" s="4" t="s">
        <v>3438</v>
      </c>
      <c r="N4" s="4" t="s">
        <v>13</v>
      </c>
      <c r="O4" s="93" t="s">
        <v>14</v>
      </c>
      <c r="P4" s="94"/>
      <c r="Q4" s="93" t="s">
        <v>15</v>
      </c>
      <c r="R4" s="94"/>
      <c r="S4" s="4" t="s">
        <v>16</v>
      </c>
      <c r="T4" s="93" t="s">
        <v>3473</v>
      </c>
      <c r="U4" s="95"/>
    </row>
    <row r="5" spans="1:21">
      <c r="A5" s="7" t="s">
        <v>17</v>
      </c>
      <c r="B5" s="8" t="s">
        <v>18</v>
      </c>
      <c r="C5" s="9" t="s">
        <v>18</v>
      </c>
      <c r="D5" s="9" t="s">
        <v>18</v>
      </c>
      <c r="E5" s="9" t="s">
        <v>18</v>
      </c>
      <c r="F5" s="61" t="s">
        <v>18</v>
      </c>
      <c r="G5" s="9" t="s">
        <v>18</v>
      </c>
      <c r="H5" s="61" t="s">
        <v>18</v>
      </c>
      <c r="I5" s="8" t="s">
        <v>18</v>
      </c>
      <c r="J5" s="10" t="s">
        <v>18</v>
      </c>
      <c r="K5" s="10" t="s">
        <v>18</v>
      </c>
      <c r="L5" s="9" t="s">
        <v>18</v>
      </c>
      <c r="M5" s="9" t="s">
        <v>18</v>
      </c>
      <c r="N5" s="9" t="s">
        <v>18</v>
      </c>
      <c r="O5" s="73"/>
      <c r="P5" s="73"/>
      <c r="Q5" s="68" t="s">
        <v>18</v>
      </c>
      <c r="R5" s="68"/>
      <c r="S5" s="9" t="s">
        <v>18</v>
      </c>
      <c r="T5" s="69" t="s">
        <v>18</v>
      </c>
      <c r="U5" s="69"/>
    </row>
    <row r="6" spans="1:21">
      <c r="A6" s="11" t="s">
        <v>19</v>
      </c>
      <c r="B6" s="5" t="s">
        <v>18</v>
      </c>
      <c r="C6" s="12" t="s">
        <v>18</v>
      </c>
      <c r="D6" s="12" t="s">
        <v>18</v>
      </c>
      <c r="E6" s="12" t="s">
        <v>18</v>
      </c>
      <c r="F6" s="53" t="s">
        <v>18</v>
      </c>
      <c r="G6" s="12" t="s">
        <v>18</v>
      </c>
      <c r="H6" s="53" t="s">
        <v>18</v>
      </c>
      <c r="I6" s="5" t="s">
        <v>18</v>
      </c>
      <c r="J6" s="13" t="s">
        <v>18</v>
      </c>
      <c r="K6" s="13" t="s">
        <v>18</v>
      </c>
      <c r="L6" s="12" t="s">
        <v>18</v>
      </c>
      <c r="M6" s="12" t="s">
        <v>18</v>
      </c>
      <c r="N6" s="12" t="s">
        <v>18</v>
      </c>
      <c r="O6" s="70" t="s">
        <v>18</v>
      </c>
      <c r="P6" s="70"/>
      <c r="Q6" s="70" t="s">
        <v>18</v>
      </c>
      <c r="R6" s="70"/>
      <c r="S6" s="12" t="s">
        <v>18</v>
      </c>
      <c r="T6" s="71" t="s">
        <v>18</v>
      </c>
      <c r="U6" s="71"/>
    </row>
    <row r="7" spans="1:21" ht="25.5">
      <c r="A7" s="13" t="s">
        <v>20</v>
      </c>
      <c r="B7" s="5" t="s">
        <v>21</v>
      </c>
      <c r="C7" s="14">
        <v>591778369</v>
      </c>
      <c r="D7" s="14">
        <v>784357781</v>
      </c>
      <c r="E7" s="14">
        <f>D7-C7</f>
        <v>192579412</v>
      </c>
      <c r="F7" s="53">
        <f>IFERROR((D7/C7-1)*100,0)</f>
        <v>32.54248923045715</v>
      </c>
      <c r="G7" s="14">
        <v>1182026130</v>
      </c>
      <c r="H7" s="53">
        <v>66.400000000000006</v>
      </c>
      <c r="I7" s="5" t="s">
        <v>18</v>
      </c>
      <c r="J7" s="13" t="s">
        <v>18</v>
      </c>
      <c r="K7" s="13" t="s">
        <v>18</v>
      </c>
      <c r="L7" s="12" t="s">
        <v>18</v>
      </c>
      <c r="M7" s="12" t="s">
        <v>18</v>
      </c>
      <c r="N7" s="12" t="s">
        <v>18</v>
      </c>
      <c r="O7" s="70" t="s">
        <v>18</v>
      </c>
      <c r="P7" s="70"/>
      <c r="Q7" s="70" t="s">
        <v>18</v>
      </c>
      <c r="R7" s="70"/>
      <c r="S7" s="12" t="s">
        <v>18</v>
      </c>
      <c r="T7" s="71" t="s">
        <v>18</v>
      </c>
      <c r="U7" s="71"/>
    </row>
    <row r="8" spans="1:21">
      <c r="A8" s="13" t="s">
        <v>22</v>
      </c>
      <c r="B8" s="5" t="s">
        <v>18</v>
      </c>
      <c r="C8" s="14"/>
      <c r="D8" s="14"/>
      <c r="E8" s="14"/>
      <c r="F8" s="53" t="s">
        <v>18</v>
      </c>
      <c r="G8" s="14"/>
      <c r="H8" s="53" t="s">
        <v>18</v>
      </c>
      <c r="I8" s="5" t="s">
        <v>23</v>
      </c>
      <c r="J8" s="13" t="s">
        <v>24</v>
      </c>
      <c r="K8" s="13" t="s">
        <v>25</v>
      </c>
      <c r="L8" s="14">
        <v>230</v>
      </c>
      <c r="M8" s="14">
        <v>0</v>
      </c>
      <c r="N8" s="14">
        <v>0</v>
      </c>
      <c r="O8" s="72">
        <v>0</v>
      </c>
      <c r="P8" s="72"/>
      <c r="Q8" s="70" t="s">
        <v>26</v>
      </c>
      <c r="R8" s="70"/>
      <c r="S8" s="15">
        <v>0</v>
      </c>
      <c r="T8" s="71" t="s">
        <v>18</v>
      </c>
      <c r="U8" s="71"/>
    </row>
    <row r="9" spans="1:21" ht="25.5">
      <c r="A9" s="2"/>
      <c r="B9" s="5" t="s">
        <v>18</v>
      </c>
      <c r="C9" s="14"/>
      <c r="D9" s="14"/>
      <c r="E9" s="14"/>
      <c r="F9" s="53" t="s">
        <v>18</v>
      </c>
      <c r="G9" s="14"/>
      <c r="H9" s="53" t="s">
        <v>18</v>
      </c>
      <c r="I9" s="5" t="s">
        <v>23</v>
      </c>
      <c r="J9" s="13" t="s">
        <v>27</v>
      </c>
      <c r="K9" s="13" t="s">
        <v>28</v>
      </c>
      <c r="L9" s="14">
        <v>400</v>
      </c>
      <c r="M9" s="14">
        <v>0</v>
      </c>
      <c r="N9" s="14">
        <v>0</v>
      </c>
      <c r="O9" s="72">
        <v>0</v>
      </c>
      <c r="P9" s="72"/>
      <c r="Q9" s="70" t="s">
        <v>26</v>
      </c>
      <c r="R9" s="70"/>
      <c r="S9" s="15">
        <v>0</v>
      </c>
      <c r="T9" s="71" t="s">
        <v>18</v>
      </c>
      <c r="U9" s="71"/>
    </row>
    <row r="10" spans="1:21">
      <c r="A10" s="2"/>
      <c r="B10" s="5" t="s">
        <v>29</v>
      </c>
      <c r="C10" s="14">
        <v>591778369</v>
      </c>
      <c r="D10" s="14">
        <v>784357781</v>
      </c>
      <c r="E10" s="14">
        <f>D10-C10</f>
        <v>192579412</v>
      </c>
      <c r="F10" s="53">
        <f>IFERROR((D10/C10-1)*100,0)</f>
        <v>32.54248923045715</v>
      </c>
      <c r="G10" s="14">
        <v>1182026130</v>
      </c>
      <c r="H10" s="53">
        <v>66.400000000000006</v>
      </c>
      <c r="I10" s="5" t="s">
        <v>18</v>
      </c>
      <c r="J10" s="13" t="s">
        <v>18</v>
      </c>
      <c r="K10" s="13" t="s">
        <v>18</v>
      </c>
      <c r="L10" s="14"/>
      <c r="M10" s="14"/>
      <c r="N10" s="14"/>
      <c r="O10" s="72"/>
      <c r="P10" s="72"/>
      <c r="Q10" s="70" t="s">
        <v>18</v>
      </c>
      <c r="R10" s="70"/>
      <c r="S10" s="12" t="s">
        <v>18</v>
      </c>
      <c r="T10" s="71" t="s">
        <v>18</v>
      </c>
      <c r="U10" s="71"/>
    </row>
    <row r="11" spans="1:21">
      <c r="A11" s="11" t="s">
        <v>30</v>
      </c>
      <c r="B11" s="5" t="s">
        <v>18</v>
      </c>
      <c r="C11" s="14"/>
      <c r="D11" s="14"/>
      <c r="E11" s="14"/>
      <c r="F11" s="53" t="s">
        <v>18</v>
      </c>
      <c r="G11" s="14"/>
      <c r="H11" s="53" t="s">
        <v>18</v>
      </c>
      <c r="I11" s="5" t="s">
        <v>18</v>
      </c>
      <c r="J11" s="13" t="s">
        <v>18</v>
      </c>
      <c r="K11" s="13" t="s">
        <v>18</v>
      </c>
      <c r="L11" s="14"/>
      <c r="M11" s="14"/>
      <c r="N11" s="14"/>
      <c r="O11" s="72"/>
      <c r="P11" s="72"/>
      <c r="Q11" s="70" t="s">
        <v>18</v>
      </c>
      <c r="R11" s="70"/>
      <c r="S11" s="12" t="s">
        <v>18</v>
      </c>
      <c r="T11" s="71" t="s">
        <v>18</v>
      </c>
      <c r="U11" s="71"/>
    </row>
    <row r="12" spans="1:21">
      <c r="A12" s="13" t="s">
        <v>31</v>
      </c>
      <c r="B12" s="5" t="s">
        <v>32</v>
      </c>
      <c r="C12" s="14">
        <v>681440399</v>
      </c>
      <c r="D12" s="14">
        <v>909605909</v>
      </c>
      <c r="E12" s="14">
        <f>D12-C12</f>
        <v>228165510</v>
      </c>
      <c r="F12" s="53">
        <f>IFERROR((D12/C12-1)*100,0)</f>
        <v>33.482827013900021</v>
      </c>
      <c r="G12" s="14">
        <v>1032268114</v>
      </c>
      <c r="H12" s="53">
        <v>88.1</v>
      </c>
      <c r="I12" s="5" t="s">
        <v>18</v>
      </c>
      <c r="J12" s="13" t="s">
        <v>18</v>
      </c>
      <c r="K12" s="13" t="s">
        <v>18</v>
      </c>
      <c r="L12" s="14"/>
      <c r="M12" s="14"/>
      <c r="N12" s="14"/>
      <c r="O12" s="72"/>
      <c r="P12" s="72"/>
      <c r="Q12" s="70" t="s">
        <v>18</v>
      </c>
      <c r="R12" s="70"/>
      <c r="S12" s="12" t="s">
        <v>18</v>
      </c>
      <c r="T12" s="71" t="s">
        <v>18</v>
      </c>
      <c r="U12" s="71"/>
    </row>
    <row r="13" spans="1:21">
      <c r="A13" s="13" t="s">
        <v>33</v>
      </c>
      <c r="B13" s="5" t="s">
        <v>18</v>
      </c>
      <c r="C13" s="14"/>
      <c r="D13" s="14"/>
      <c r="E13" s="14"/>
      <c r="F13" s="53" t="s">
        <v>18</v>
      </c>
      <c r="G13" s="14"/>
      <c r="H13" s="53" t="s">
        <v>18</v>
      </c>
      <c r="I13" s="5" t="s">
        <v>23</v>
      </c>
      <c r="J13" s="13" t="s">
        <v>34</v>
      </c>
      <c r="K13" s="13" t="s">
        <v>35</v>
      </c>
      <c r="L13" s="14">
        <v>1200000</v>
      </c>
      <c r="M13" s="14">
        <v>948000</v>
      </c>
      <c r="N13" s="14">
        <v>370374</v>
      </c>
      <c r="O13" s="72">
        <v>507485</v>
      </c>
      <c r="P13" s="72"/>
      <c r="Q13" s="74">
        <v>42.3</v>
      </c>
      <c r="R13" s="74"/>
      <c r="S13" s="15">
        <v>-46.5</v>
      </c>
      <c r="T13" s="71" t="s">
        <v>36</v>
      </c>
      <c r="U13" s="71"/>
    </row>
    <row r="14" spans="1:21">
      <c r="A14" s="2"/>
      <c r="B14" s="5" t="s">
        <v>18</v>
      </c>
      <c r="C14" s="14"/>
      <c r="D14" s="14"/>
      <c r="E14" s="14"/>
      <c r="F14" s="53" t="s">
        <v>18</v>
      </c>
      <c r="G14" s="14"/>
      <c r="H14" s="53" t="s">
        <v>18</v>
      </c>
      <c r="I14" s="5" t="s">
        <v>23</v>
      </c>
      <c r="J14" s="13" t="s">
        <v>34</v>
      </c>
      <c r="K14" s="13" t="s">
        <v>37</v>
      </c>
      <c r="L14" s="14">
        <v>700000</v>
      </c>
      <c r="M14" s="14">
        <v>560000</v>
      </c>
      <c r="N14" s="14">
        <v>554152</v>
      </c>
      <c r="O14" s="72">
        <v>664083</v>
      </c>
      <c r="P14" s="72"/>
      <c r="Q14" s="74">
        <v>94.9</v>
      </c>
      <c r="R14" s="74"/>
      <c r="S14" s="15">
        <v>18.600000000000001</v>
      </c>
      <c r="T14" s="71" t="s">
        <v>38</v>
      </c>
      <c r="U14" s="71"/>
    </row>
    <row r="15" spans="1:21">
      <c r="A15" s="2"/>
      <c r="B15" s="5" t="s">
        <v>18</v>
      </c>
      <c r="C15" s="14"/>
      <c r="D15" s="14"/>
      <c r="E15" s="14"/>
      <c r="F15" s="53" t="s">
        <v>18</v>
      </c>
      <c r="G15" s="14"/>
      <c r="H15" s="53" t="s">
        <v>18</v>
      </c>
      <c r="I15" s="5" t="s">
        <v>23</v>
      </c>
      <c r="J15" s="13" t="s">
        <v>39</v>
      </c>
      <c r="K15" s="13" t="s">
        <v>40</v>
      </c>
      <c r="L15" s="14">
        <v>2000</v>
      </c>
      <c r="M15" s="14">
        <v>1400</v>
      </c>
      <c r="N15" s="14">
        <v>3972</v>
      </c>
      <c r="O15" s="72">
        <v>3229</v>
      </c>
      <c r="P15" s="72"/>
      <c r="Q15" s="74">
        <v>161.5</v>
      </c>
      <c r="R15" s="74"/>
      <c r="S15" s="15">
        <v>130.6</v>
      </c>
      <c r="T15" s="71" t="s">
        <v>41</v>
      </c>
      <c r="U15" s="71"/>
    </row>
    <row r="16" spans="1:21">
      <c r="A16" s="2"/>
      <c r="B16" s="5" t="s">
        <v>18</v>
      </c>
      <c r="C16" s="14"/>
      <c r="D16" s="14"/>
      <c r="E16" s="14"/>
      <c r="F16" s="53" t="s">
        <v>18</v>
      </c>
      <c r="G16" s="14"/>
      <c r="H16" s="53" t="s">
        <v>18</v>
      </c>
      <c r="I16" s="5" t="s">
        <v>23</v>
      </c>
      <c r="J16" s="13" t="s">
        <v>42</v>
      </c>
      <c r="K16" s="13" t="s">
        <v>43</v>
      </c>
      <c r="L16" s="14">
        <v>10000</v>
      </c>
      <c r="M16" s="14">
        <v>7800</v>
      </c>
      <c r="N16" s="14">
        <v>13904</v>
      </c>
      <c r="O16" s="72">
        <v>14745</v>
      </c>
      <c r="P16" s="72"/>
      <c r="Q16" s="74">
        <v>147.5</v>
      </c>
      <c r="R16" s="74"/>
      <c r="S16" s="15">
        <v>89</v>
      </c>
      <c r="T16" s="71" t="s">
        <v>3590</v>
      </c>
      <c r="U16" s="71"/>
    </row>
    <row r="17" spans="1:21">
      <c r="A17" s="2"/>
      <c r="B17" s="5" t="s">
        <v>18</v>
      </c>
      <c r="C17" s="14"/>
      <c r="D17" s="14"/>
      <c r="E17" s="14"/>
      <c r="F17" s="53" t="s">
        <v>18</v>
      </c>
      <c r="G17" s="14"/>
      <c r="H17" s="53" t="s">
        <v>18</v>
      </c>
      <c r="I17" s="5" t="s">
        <v>23</v>
      </c>
      <c r="J17" s="13" t="s">
        <v>44</v>
      </c>
      <c r="K17" s="13" t="s">
        <v>45</v>
      </c>
      <c r="L17" s="14">
        <v>1100000</v>
      </c>
      <c r="M17" s="14">
        <v>891000</v>
      </c>
      <c r="N17" s="14">
        <v>482761</v>
      </c>
      <c r="O17" s="72">
        <v>563168</v>
      </c>
      <c r="P17" s="72"/>
      <c r="Q17" s="74">
        <v>51.2</v>
      </c>
      <c r="R17" s="74"/>
      <c r="S17" s="15">
        <v>-36.799999999999997</v>
      </c>
      <c r="T17" s="71" t="s">
        <v>46</v>
      </c>
      <c r="U17" s="71"/>
    </row>
    <row r="18" spans="1:21">
      <c r="A18" s="2"/>
      <c r="B18" s="5" t="s">
        <v>18</v>
      </c>
      <c r="C18" s="14"/>
      <c r="D18" s="14"/>
      <c r="E18" s="14"/>
      <c r="F18" s="53" t="s">
        <v>18</v>
      </c>
      <c r="G18" s="14"/>
      <c r="H18" s="53" t="s">
        <v>18</v>
      </c>
      <c r="I18" s="5" t="s">
        <v>23</v>
      </c>
      <c r="J18" s="13" t="s">
        <v>47</v>
      </c>
      <c r="K18" s="13" t="s">
        <v>48</v>
      </c>
      <c r="L18" s="14">
        <v>90</v>
      </c>
      <c r="M18" s="14">
        <v>65</v>
      </c>
      <c r="N18" s="14">
        <v>74</v>
      </c>
      <c r="O18" s="72">
        <v>92</v>
      </c>
      <c r="P18" s="72"/>
      <c r="Q18" s="74">
        <v>102.2</v>
      </c>
      <c r="R18" s="74"/>
      <c r="S18" s="15">
        <v>41.5</v>
      </c>
      <c r="T18" s="71" t="s">
        <v>49</v>
      </c>
      <c r="U18" s="71"/>
    </row>
    <row r="19" spans="1:21">
      <c r="A19" s="2"/>
      <c r="B19" s="5" t="s">
        <v>18</v>
      </c>
      <c r="C19" s="14"/>
      <c r="D19" s="14"/>
      <c r="E19" s="14"/>
      <c r="F19" s="53" t="s">
        <v>18</v>
      </c>
      <c r="G19" s="14"/>
      <c r="H19" s="53" t="s">
        <v>18</v>
      </c>
      <c r="I19" s="5" t="s">
        <v>23</v>
      </c>
      <c r="J19" s="13" t="s">
        <v>50</v>
      </c>
      <c r="K19" s="13" t="s">
        <v>51</v>
      </c>
      <c r="L19" s="14">
        <v>272000</v>
      </c>
      <c r="M19" s="14">
        <v>172000</v>
      </c>
      <c r="N19" s="14">
        <v>352570</v>
      </c>
      <c r="O19" s="72">
        <v>301847</v>
      </c>
      <c r="P19" s="72"/>
      <c r="Q19" s="74">
        <v>111</v>
      </c>
      <c r="R19" s="74"/>
      <c r="S19" s="15">
        <v>75.5</v>
      </c>
      <c r="T19" s="71" t="s">
        <v>3186</v>
      </c>
      <c r="U19" s="71"/>
    </row>
    <row r="20" spans="1:21">
      <c r="A20" s="2"/>
      <c r="B20" s="5" t="s">
        <v>18</v>
      </c>
      <c r="C20" s="14"/>
      <c r="D20" s="14"/>
      <c r="E20" s="14"/>
      <c r="F20" s="53" t="s">
        <v>18</v>
      </c>
      <c r="G20" s="14"/>
      <c r="H20" s="53" t="s">
        <v>18</v>
      </c>
      <c r="I20" s="5" t="s">
        <v>23</v>
      </c>
      <c r="J20" s="13" t="s">
        <v>52</v>
      </c>
      <c r="K20" s="13" t="s">
        <v>53</v>
      </c>
      <c r="L20" s="14">
        <v>12300</v>
      </c>
      <c r="M20" s="14">
        <v>8800</v>
      </c>
      <c r="N20" s="14">
        <v>8956</v>
      </c>
      <c r="O20" s="72">
        <v>7892</v>
      </c>
      <c r="P20" s="72"/>
      <c r="Q20" s="74">
        <v>64.2</v>
      </c>
      <c r="R20" s="74"/>
      <c r="S20" s="15">
        <v>-10.3</v>
      </c>
      <c r="T20" s="71" t="s">
        <v>54</v>
      </c>
      <c r="U20" s="71"/>
    </row>
    <row r="21" spans="1:21">
      <c r="A21" s="2"/>
      <c r="B21" s="5" t="s">
        <v>29</v>
      </c>
      <c r="C21" s="14">
        <v>681440399</v>
      </c>
      <c r="D21" s="14">
        <v>909605909</v>
      </c>
      <c r="E21" s="14">
        <f>D21-C21</f>
        <v>228165510</v>
      </c>
      <c r="F21" s="53">
        <f>IFERROR((D21/C21-1)*100,0)</f>
        <v>33.482827013900021</v>
      </c>
      <c r="G21" s="14">
        <v>1032268114</v>
      </c>
      <c r="H21" s="53">
        <v>88.1</v>
      </c>
      <c r="I21" s="5" t="s">
        <v>18</v>
      </c>
      <c r="J21" s="13" t="s">
        <v>18</v>
      </c>
      <c r="K21" s="13" t="s">
        <v>18</v>
      </c>
      <c r="L21" s="14"/>
      <c r="M21" s="14"/>
      <c r="N21" s="14"/>
      <c r="O21" s="72"/>
      <c r="P21" s="72"/>
      <c r="Q21" s="70" t="s">
        <v>18</v>
      </c>
      <c r="R21" s="70"/>
      <c r="S21" s="12" t="s">
        <v>18</v>
      </c>
      <c r="T21" s="71" t="s">
        <v>18</v>
      </c>
      <c r="U21" s="71"/>
    </row>
    <row r="22" spans="1:21">
      <c r="A22" s="11" t="s">
        <v>55</v>
      </c>
      <c r="B22" s="5" t="s">
        <v>18</v>
      </c>
      <c r="C22" s="14"/>
      <c r="D22" s="14"/>
      <c r="E22" s="14"/>
      <c r="F22" s="53" t="s">
        <v>18</v>
      </c>
      <c r="G22" s="14"/>
      <c r="H22" s="53" t="s">
        <v>18</v>
      </c>
      <c r="I22" s="5" t="s">
        <v>18</v>
      </c>
      <c r="J22" s="13" t="s">
        <v>18</v>
      </c>
      <c r="K22" s="13" t="s">
        <v>18</v>
      </c>
      <c r="L22" s="14"/>
      <c r="M22" s="14"/>
      <c r="N22" s="14"/>
      <c r="O22" s="72"/>
      <c r="P22" s="72"/>
      <c r="Q22" s="70" t="s">
        <v>18</v>
      </c>
      <c r="R22" s="70"/>
      <c r="S22" s="12" t="s">
        <v>18</v>
      </c>
      <c r="T22" s="71" t="s">
        <v>18</v>
      </c>
      <c r="U22" s="71"/>
    </row>
    <row r="23" spans="1:21" ht="25.5">
      <c r="A23" s="13" t="s">
        <v>56</v>
      </c>
      <c r="B23" s="5" t="s">
        <v>57</v>
      </c>
      <c r="C23" s="14">
        <v>209689237</v>
      </c>
      <c r="D23" s="14">
        <v>284138967</v>
      </c>
      <c r="E23" s="14">
        <f>D23-C23</f>
        <v>74449730</v>
      </c>
      <c r="F23" s="53">
        <f>IFERROR((D23/C23-1)*100,0)</f>
        <v>35.504793219310528</v>
      </c>
      <c r="G23" s="14">
        <v>359168000</v>
      </c>
      <c r="H23" s="53">
        <v>79.099999999999994</v>
      </c>
      <c r="I23" s="5" t="s">
        <v>18</v>
      </c>
      <c r="J23" s="13" t="s">
        <v>18</v>
      </c>
      <c r="K23" s="13" t="s">
        <v>18</v>
      </c>
      <c r="L23" s="14"/>
      <c r="M23" s="14"/>
      <c r="N23" s="14"/>
      <c r="O23" s="72"/>
      <c r="P23" s="72"/>
      <c r="Q23" s="70" t="s">
        <v>18</v>
      </c>
      <c r="R23" s="70"/>
      <c r="S23" s="12" t="s">
        <v>18</v>
      </c>
      <c r="T23" s="71" t="s">
        <v>18</v>
      </c>
      <c r="U23" s="71"/>
    </row>
    <row r="24" spans="1:21" ht="25.5">
      <c r="A24" s="13" t="s">
        <v>58</v>
      </c>
      <c r="B24" s="5" t="s">
        <v>18</v>
      </c>
      <c r="C24" s="14"/>
      <c r="D24" s="14"/>
      <c r="E24" s="14"/>
      <c r="F24" s="53" t="s">
        <v>18</v>
      </c>
      <c r="G24" s="14"/>
      <c r="H24" s="53" t="s">
        <v>18</v>
      </c>
      <c r="I24" s="5" t="s">
        <v>23</v>
      </c>
      <c r="J24" s="13" t="s">
        <v>59</v>
      </c>
      <c r="K24" s="13" t="s">
        <v>60</v>
      </c>
      <c r="L24" s="14">
        <v>35000000</v>
      </c>
      <c r="M24" s="14">
        <v>24000000</v>
      </c>
      <c r="N24" s="14">
        <v>35449477</v>
      </c>
      <c r="O24" s="72">
        <v>31877817</v>
      </c>
      <c r="P24" s="72"/>
      <c r="Q24" s="74">
        <v>91.1</v>
      </c>
      <c r="R24" s="74"/>
      <c r="S24" s="15">
        <v>32.799999999999997</v>
      </c>
      <c r="T24" s="71" t="s">
        <v>3185</v>
      </c>
      <c r="U24" s="71"/>
    </row>
    <row r="25" spans="1:21">
      <c r="A25" s="2"/>
      <c r="B25" s="5" t="s">
        <v>29</v>
      </c>
      <c r="C25" s="14">
        <v>209689237</v>
      </c>
      <c r="D25" s="14">
        <v>284138967</v>
      </c>
      <c r="E25" s="14">
        <f>D25-C25</f>
        <v>74449730</v>
      </c>
      <c r="F25" s="53">
        <f>IFERROR((D25/C25-1)*100,0)</f>
        <v>35.504793219310528</v>
      </c>
      <c r="G25" s="14">
        <v>359168000</v>
      </c>
      <c r="H25" s="53">
        <v>79.099999999999994</v>
      </c>
      <c r="I25" s="5" t="s">
        <v>18</v>
      </c>
      <c r="J25" s="13" t="s">
        <v>18</v>
      </c>
      <c r="K25" s="13" t="s">
        <v>18</v>
      </c>
      <c r="L25" s="14"/>
      <c r="M25" s="14"/>
      <c r="N25" s="14"/>
      <c r="O25" s="72"/>
      <c r="P25" s="72"/>
      <c r="Q25" s="70" t="s">
        <v>18</v>
      </c>
      <c r="R25" s="70"/>
      <c r="S25" s="12" t="s">
        <v>18</v>
      </c>
      <c r="T25" s="71" t="s">
        <v>18</v>
      </c>
      <c r="U25" s="71"/>
    </row>
    <row r="26" spans="1:21" ht="25.5">
      <c r="A26" s="11" t="s">
        <v>61</v>
      </c>
      <c r="B26" s="5" t="s">
        <v>18</v>
      </c>
      <c r="C26" s="14"/>
      <c r="D26" s="14"/>
      <c r="E26" s="14"/>
      <c r="F26" s="53" t="s">
        <v>18</v>
      </c>
      <c r="G26" s="14"/>
      <c r="H26" s="53" t="s">
        <v>18</v>
      </c>
      <c r="I26" s="5" t="s">
        <v>18</v>
      </c>
      <c r="J26" s="13" t="s">
        <v>18</v>
      </c>
      <c r="K26" s="13" t="s">
        <v>18</v>
      </c>
      <c r="L26" s="14"/>
      <c r="M26" s="14"/>
      <c r="N26" s="14"/>
      <c r="O26" s="72"/>
      <c r="P26" s="72"/>
      <c r="Q26" s="70" t="s">
        <v>18</v>
      </c>
      <c r="R26" s="70"/>
      <c r="S26" s="12" t="s">
        <v>18</v>
      </c>
      <c r="T26" s="71" t="s">
        <v>18</v>
      </c>
      <c r="U26" s="71"/>
    </row>
    <row r="27" spans="1:21" ht="25.5">
      <c r="A27" s="13" t="s">
        <v>62</v>
      </c>
      <c r="B27" s="5" t="s">
        <v>63</v>
      </c>
      <c r="C27" s="14">
        <v>363038971</v>
      </c>
      <c r="D27" s="14">
        <v>517827560</v>
      </c>
      <c r="E27" s="14">
        <f>D27-C27</f>
        <v>154788589</v>
      </c>
      <c r="F27" s="53">
        <f>IFERROR((D27/C27-1)*100,0)</f>
        <v>42.636907154521438</v>
      </c>
      <c r="G27" s="14">
        <v>671421000</v>
      </c>
      <c r="H27" s="53">
        <v>77.099999999999994</v>
      </c>
      <c r="I27" s="5" t="s">
        <v>18</v>
      </c>
      <c r="J27" s="13" t="s">
        <v>18</v>
      </c>
      <c r="K27" s="13" t="s">
        <v>18</v>
      </c>
      <c r="L27" s="14"/>
      <c r="M27" s="14"/>
      <c r="N27" s="14"/>
      <c r="O27" s="72"/>
      <c r="P27" s="72"/>
      <c r="Q27" s="70" t="s">
        <v>18</v>
      </c>
      <c r="R27" s="70"/>
      <c r="S27" s="12" t="s">
        <v>18</v>
      </c>
      <c r="T27" s="71" t="s">
        <v>18</v>
      </c>
      <c r="U27" s="71"/>
    </row>
    <row r="28" spans="1:21" ht="25.5">
      <c r="A28" s="13" t="s">
        <v>64</v>
      </c>
      <c r="B28" s="5" t="s">
        <v>18</v>
      </c>
      <c r="C28" s="14"/>
      <c r="D28" s="14"/>
      <c r="E28" s="14"/>
      <c r="F28" s="53" t="s">
        <v>18</v>
      </c>
      <c r="G28" s="14"/>
      <c r="H28" s="53" t="s">
        <v>18</v>
      </c>
      <c r="I28" s="5" t="s">
        <v>23</v>
      </c>
      <c r="J28" s="13" t="s">
        <v>65</v>
      </c>
      <c r="K28" s="13" t="s">
        <v>66</v>
      </c>
      <c r="L28" s="14">
        <v>240000</v>
      </c>
      <c r="M28" s="14">
        <v>180000</v>
      </c>
      <c r="N28" s="14">
        <v>169900</v>
      </c>
      <c r="O28" s="72">
        <v>173500</v>
      </c>
      <c r="P28" s="72"/>
      <c r="Q28" s="74">
        <v>72.3</v>
      </c>
      <c r="R28" s="74"/>
      <c r="S28" s="15">
        <v>-3.6</v>
      </c>
      <c r="T28" s="71" t="s">
        <v>67</v>
      </c>
      <c r="U28" s="71"/>
    </row>
    <row r="29" spans="1:21" ht="25.5">
      <c r="A29" s="2"/>
      <c r="B29" s="5" t="s">
        <v>18</v>
      </c>
      <c r="C29" s="14"/>
      <c r="D29" s="14"/>
      <c r="E29" s="14"/>
      <c r="F29" s="53" t="s">
        <v>18</v>
      </c>
      <c r="G29" s="14"/>
      <c r="H29" s="53" t="s">
        <v>18</v>
      </c>
      <c r="I29" s="5" t="s">
        <v>23</v>
      </c>
      <c r="J29" s="13" t="s">
        <v>65</v>
      </c>
      <c r="K29" s="13" t="s">
        <v>68</v>
      </c>
      <c r="L29" s="14">
        <v>30900</v>
      </c>
      <c r="M29" s="14">
        <v>30900</v>
      </c>
      <c r="N29" s="14">
        <v>26696</v>
      </c>
      <c r="O29" s="72">
        <v>27791</v>
      </c>
      <c r="P29" s="72"/>
      <c r="Q29" s="70" t="s">
        <v>69</v>
      </c>
      <c r="R29" s="70"/>
      <c r="S29" s="15">
        <v>-10.1</v>
      </c>
      <c r="T29" s="71" t="s">
        <v>70</v>
      </c>
      <c r="U29" s="71"/>
    </row>
    <row r="30" spans="1:21" ht="25.5">
      <c r="A30" s="2"/>
      <c r="B30" s="5" t="s">
        <v>18</v>
      </c>
      <c r="C30" s="14"/>
      <c r="D30" s="14"/>
      <c r="E30" s="14"/>
      <c r="F30" s="53" t="s">
        <v>18</v>
      </c>
      <c r="G30" s="14"/>
      <c r="H30" s="53" t="s">
        <v>18</v>
      </c>
      <c r="I30" s="5" t="s">
        <v>23</v>
      </c>
      <c r="J30" s="13" t="s">
        <v>65</v>
      </c>
      <c r="K30" s="13" t="s">
        <v>71</v>
      </c>
      <c r="L30" s="14">
        <v>3000</v>
      </c>
      <c r="M30" s="14">
        <v>2250</v>
      </c>
      <c r="N30" s="14">
        <v>1900</v>
      </c>
      <c r="O30" s="72">
        <v>1915</v>
      </c>
      <c r="P30" s="72"/>
      <c r="Q30" s="74">
        <v>63.8</v>
      </c>
      <c r="R30" s="74"/>
      <c r="S30" s="15">
        <v>-14.9</v>
      </c>
      <c r="T30" s="71" t="s">
        <v>67</v>
      </c>
      <c r="U30" s="71"/>
    </row>
    <row r="31" spans="1:21">
      <c r="A31" s="2"/>
      <c r="B31" s="5" t="s">
        <v>29</v>
      </c>
      <c r="C31" s="14">
        <v>363038971</v>
      </c>
      <c r="D31" s="14">
        <v>517827560</v>
      </c>
      <c r="E31" s="14">
        <f>D31-C31</f>
        <v>154788589</v>
      </c>
      <c r="F31" s="53">
        <f>IFERROR((D31/C31-1)*100,0)</f>
        <v>42.636907154521438</v>
      </c>
      <c r="G31" s="14">
        <v>671421000</v>
      </c>
      <c r="H31" s="53">
        <v>77.099999999999994</v>
      </c>
      <c r="I31" s="5" t="s">
        <v>18</v>
      </c>
      <c r="J31" s="13" t="s">
        <v>18</v>
      </c>
      <c r="K31" s="13" t="s">
        <v>18</v>
      </c>
      <c r="L31" s="14"/>
      <c r="M31" s="14"/>
      <c r="N31" s="14"/>
      <c r="O31" s="72"/>
      <c r="P31" s="72"/>
      <c r="Q31" s="70" t="s">
        <v>18</v>
      </c>
      <c r="R31" s="70"/>
      <c r="S31" s="12" t="s">
        <v>18</v>
      </c>
      <c r="T31" s="71" t="s">
        <v>18</v>
      </c>
      <c r="U31" s="71"/>
    </row>
    <row r="32" spans="1:21">
      <c r="A32" s="11" t="s">
        <v>72</v>
      </c>
      <c r="B32" s="5" t="s">
        <v>18</v>
      </c>
      <c r="C32" s="14"/>
      <c r="D32" s="14"/>
      <c r="E32" s="14"/>
      <c r="F32" s="53" t="s">
        <v>18</v>
      </c>
      <c r="G32" s="14"/>
      <c r="H32" s="53" t="s">
        <v>18</v>
      </c>
      <c r="I32" s="5" t="s">
        <v>18</v>
      </c>
      <c r="J32" s="13" t="s">
        <v>18</v>
      </c>
      <c r="K32" s="13" t="s">
        <v>18</v>
      </c>
      <c r="L32" s="14"/>
      <c r="M32" s="14"/>
      <c r="N32" s="14"/>
      <c r="O32" s="72"/>
      <c r="P32" s="72"/>
      <c r="Q32" s="70" t="s">
        <v>18</v>
      </c>
      <c r="R32" s="70"/>
      <c r="S32" s="12" t="s">
        <v>18</v>
      </c>
      <c r="T32" s="71" t="s">
        <v>18</v>
      </c>
      <c r="U32" s="71"/>
    </row>
    <row r="33" spans="1:21" ht="25.5">
      <c r="A33" s="13" t="s">
        <v>73</v>
      </c>
      <c r="B33" s="5" t="s">
        <v>57</v>
      </c>
      <c r="C33" s="14">
        <v>169981590</v>
      </c>
      <c r="D33" s="14">
        <v>214648335</v>
      </c>
      <c r="E33" s="14">
        <f>D33-C33</f>
        <v>44666745</v>
      </c>
      <c r="F33" s="53">
        <f>IFERROR((D33/C33-1)*100,0)</f>
        <v>26.277401570370063</v>
      </c>
      <c r="G33" s="14">
        <v>284011000</v>
      </c>
      <c r="H33" s="53">
        <v>75.599999999999994</v>
      </c>
      <c r="I33" s="5" t="s">
        <v>18</v>
      </c>
      <c r="J33" s="13" t="s">
        <v>18</v>
      </c>
      <c r="K33" s="13" t="s">
        <v>18</v>
      </c>
      <c r="L33" s="14"/>
      <c r="M33" s="14"/>
      <c r="N33" s="14"/>
      <c r="O33" s="72"/>
      <c r="P33" s="72"/>
      <c r="Q33" s="70" t="s">
        <v>18</v>
      </c>
      <c r="R33" s="70"/>
      <c r="S33" s="12" t="s">
        <v>18</v>
      </c>
      <c r="T33" s="71" t="s">
        <v>18</v>
      </c>
      <c r="U33" s="71"/>
    </row>
    <row r="34" spans="1:21" ht="25.5">
      <c r="A34" s="13" t="s">
        <v>74</v>
      </c>
      <c r="B34" s="5" t="s">
        <v>18</v>
      </c>
      <c r="C34" s="14"/>
      <c r="D34" s="14"/>
      <c r="E34" s="14"/>
      <c r="F34" s="53" t="s">
        <v>18</v>
      </c>
      <c r="G34" s="14"/>
      <c r="H34" s="53" t="s">
        <v>18</v>
      </c>
      <c r="I34" s="5" t="s">
        <v>23</v>
      </c>
      <c r="J34" s="13" t="s">
        <v>75</v>
      </c>
      <c r="K34" s="13" t="s">
        <v>76</v>
      </c>
      <c r="L34" s="14">
        <v>150</v>
      </c>
      <c r="M34" s="14">
        <v>110</v>
      </c>
      <c r="N34" s="14">
        <v>115</v>
      </c>
      <c r="O34" s="72">
        <v>110</v>
      </c>
      <c r="P34" s="72"/>
      <c r="Q34" s="74">
        <v>73.3</v>
      </c>
      <c r="R34" s="74"/>
      <c r="S34" s="15">
        <v>0</v>
      </c>
      <c r="T34" s="71" t="s">
        <v>18</v>
      </c>
      <c r="U34" s="71"/>
    </row>
    <row r="35" spans="1:21" ht="30" customHeight="1">
      <c r="A35" s="2"/>
      <c r="B35" s="5" t="s">
        <v>18</v>
      </c>
      <c r="C35" s="14"/>
      <c r="D35" s="14"/>
      <c r="E35" s="14"/>
      <c r="F35" s="53" t="s">
        <v>18</v>
      </c>
      <c r="G35" s="14"/>
      <c r="H35" s="53" t="s">
        <v>18</v>
      </c>
      <c r="I35" s="5" t="s">
        <v>23</v>
      </c>
      <c r="J35" s="13" t="s">
        <v>77</v>
      </c>
      <c r="K35" s="13" t="s">
        <v>78</v>
      </c>
      <c r="L35" s="14">
        <v>160000</v>
      </c>
      <c r="M35" s="14">
        <v>120000</v>
      </c>
      <c r="N35" s="14">
        <v>143078</v>
      </c>
      <c r="O35" s="72">
        <v>138565</v>
      </c>
      <c r="P35" s="72"/>
      <c r="Q35" s="74">
        <v>86.6</v>
      </c>
      <c r="R35" s="74"/>
      <c r="S35" s="15">
        <v>15.5</v>
      </c>
      <c r="T35" s="71" t="s">
        <v>3184</v>
      </c>
      <c r="U35" s="71"/>
    </row>
    <row r="36" spans="1:21" ht="25.5">
      <c r="A36" s="2"/>
      <c r="B36" s="5" t="s">
        <v>18</v>
      </c>
      <c r="C36" s="14"/>
      <c r="D36" s="14"/>
      <c r="E36" s="14"/>
      <c r="F36" s="53" t="s">
        <v>18</v>
      </c>
      <c r="G36" s="14"/>
      <c r="H36" s="53" t="s">
        <v>18</v>
      </c>
      <c r="I36" s="5" t="s">
        <v>23</v>
      </c>
      <c r="J36" s="13" t="s">
        <v>79</v>
      </c>
      <c r="K36" s="13" t="s">
        <v>80</v>
      </c>
      <c r="L36" s="14">
        <v>8000</v>
      </c>
      <c r="M36" s="14">
        <v>6000</v>
      </c>
      <c r="N36" s="14">
        <v>8506</v>
      </c>
      <c r="O36" s="72">
        <v>8193</v>
      </c>
      <c r="P36" s="72"/>
      <c r="Q36" s="74">
        <v>102.4</v>
      </c>
      <c r="R36" s="74"/>
      <c r="S36" s="15">
        <v>36.6</v>
      </c>
      <c r="T36" s="71" t="s">
        <v>3184</v>
      </c>
      <c r="U36" s="71"/>
    </row>
    <row r="37" spans="1:21">
      <c r="A37" s="2"/>
      <c r="B37" s="5" t="s">
        <v>29</v>
      </c>
      <c r="C37" s="14">
        <v>169981590</v>
      </c>
      <c r="D37" s="14">
        <v>214648335</v>
      </c>
      <c r="E37" s="14">
        <f>D37-C37</f>
        <v>44666745</v>
      </c>
      <c r="F37" s="53">
        <f>IFERROR((D37/C37-1)*100,0)</f>
        <v>26.277401570370063</v>
      </c>
      <c r="G37" s="14">
        <v>284011000</v>
      </c>
      <c r="H37" s="53">
        <v>75.599999999999994</v>
      </c>
      <c r="I37" s="5" t="s">
        <v>18</v>
      </c>
      <c r="J37" s="13" t="s">
        <v>18</v>
      </c>
      <c r="K37" s="13" t="s">
        <v>18</v>
      </c>
      <c r="L37" s="14"/>
      <c r="M37" s="14"/>
      <c r="N37" s="14"/>
      <c r="O37" s="72"/>
      <c r="P37" s="72"/>
      <c r="Q37" s="70" t="s">
        <v>18</v>
      </c>
      <c r="R37" s="70"/>
      <c r="S37" s="12" t="s">
        <v>18</v>
      </c>
      <c r="T37" s="71" t="s">
        <v>18</v>
      </c>
      <c r="U37" s="71"/>
    </row>
    <row r="38" spans="1:21">
      <c r="A38" s="11" t="s">
        <v>81</v>
      </c>
      <c r="B38" s="5" t="s">
        <v>18</v>
      </c>
      <c r="C38" s="14"/>
      <c r="D38" s="14"/>
      <c r="E38" s="14"/>
      <c r="F38" s="53" t="s">
        <v>18</v>
      </c>
      <c r="G38" s="14"/>
      <c r="H38" s="53" t="s">
        <v>18</v>
      </c>
      <c r="I38" s="5" t="s">
        <v>18</v>
      </c>
      <c r="J38" s="13" t="s">
        <v>18</v>
      </c>
      <c r="K38" s="13" t="s">
        <v>18</v>
      </c>
      <c r="L38" s="14"/>
      <c r="M38" s="14"/>
      <c r="N38" s="14"/>
      <c r="O38" s="72"/>
      <c r="P38" s="72"/>
      <c r="Q38" s="70" t="s">
        <v>18</v>
      </c>
      <c r="R38" s="70"/>
      <c r="S38" s="12" t="s">
        <v>18</v>
      </c>
      <c r="T38" s="71" t="s">
        <v>18</v>
      </c>
      <c r="U38" s="71"/>
    </row>
    <row r="39" spans="1:21" ht="25.5">
      <c r="A39" s="13" t="s">
        <v>82</v>
      </c>
      <c r="B39" s="5" t="s">
        <v>83</v>
      </c>
      <c r="C39" s="14">
        <v>116849795</v>
      </c>
      <c r="D39" s="14">
        <v>148832392</v>
      </c>
      <c r="E39" s="14">
        <f>D39-C39</f>
        <v>31982597</v>
      </c>
      <c r="F39" s="53">
        <f>IFERROR((D39/C39-1)*100,0)</f>
        <v>27.370691578876972</v>
      </c>
      <c r="G39" s="14">
        <v>191668000</v>
      </c>
      <c r="H39" s="53">
        <v>77.7</v>
      </c>
      <c r="I39" s="5" t="s">
        <v>18</v>
      </c>
      <c r="J39" s="13" t="s">
        <v>18</v>
      </c>
      <c r="K39" s="13" t="s">
        <v>18</v>
      </c>
      <c r="L39" s="14"/>
      <c r="M39" s="14"/>
      <c r="N39" s="14"/>
      <c r="O39" s="72"/>
      <c r="P39" s="72"/>
      <c r="Q39" s="70" t="s">
        <v>18</v>
      </c>
      <c r="R39" s="70"/>
      <c r="S39" s="12" t="s">
        <v>18</v>
      </c>
      <c r="T39" s="71" t="s">
        <v>18</v>
      </c>
      <c r="U39" s="71"/>
    </row>
    <row r="40" spans="1:21">
      <c r="A40" s="13" t="s">
        <v>84</v>
      </c>
      <c r="B40" s="5" t="s">
        <v>18</v>
      </c>
      <c r="C40" s="14"/>
      <c r="D40" s="14"/>
      <c r="E40" s="14"/>
      <c r="F40" s="53" t="s">
        <v>18</v>
      </c>
      <c r="G40" s="14"/>
      <c r="H40" s="53" t="s">
        <v>18</v>
      </c>
      <c r="I40" s="5" t="s">
        <v>23</v>
      </c>
      <c r="J40" s="13" t="s">
        <v>85</v>
      </c>
      <c r="K40" s="13" t="s">
        <v>86</v>
      </c>
      <c r="L40" s="14">
        <v>38400</v>
      </c>
      <c r="M40" s="14">
        <v>29568</v>
      </c>
      <c r="N40" s="14">
        <v>35200</v>
      </c>
      <c r="O40" s="72">
        <v>32323</v>
      </c>
      <c r="P40" s="72"/>
      <c r="Q40" s="74">
        <v>84.2</v>
      </c>
      <c r="R40" s="74"/>
      <c r="S40" s="15">
        <v>9.3000000000000007</v>
      </c>
      <c r="T40" s="71" t="s">
        <v>3591</v>
      </c>
      <c r="U40" s="71"/>
    </row>
    <row r="41" spans="1:21">
      <c r="A41" s="2"/>
      <c r="B41" s="5" t="s">
        <v>18</v>
      </c>
      <c r="C41" s="14"/>
      <c r="D41" s="14"/>
      <c r="E41" s="14"/>
      <c r="F41" s="53" t="s">
        <v>18</v>
      </c>
      <c r="G41" s="14"/>
      <c r="H41" s="53" t="s">
        <v>18</v>
      </c>
      <c r="I41" s="5" t="s">
        <v>23</v>
      </c>
      <c r="J41" s="13" t="s">
        <v>87</v>
      </c>
      <c r="K41" s="13" t="s">
        <v>88</v>
      </c>
      <c r="L41" s="14">
        <v>258</v>
      </c>
      <c r="M41" s="14">
        <v>201</v>
      </c>
      <c r="N41" s="14">
        <v>168</v>
      </c>
      <c r="O41" s="72">
        <v>166</v>
      </c>
      <c r="P41" s="72"/>
      <c r="Q41" s="74">
        <v>64.3</v>
      </c>
      <c r="R41" s="74"/>
      <c r="S41" s="15">
        <v>-17.399999999999999</v>
      </c>
      <c r="T41" s="71" t="s">
        <v>3592</v>
      </c>
      <c r="U41" s="71"/>
    </row>
    <row r="42" spans="1:21" ht="23.25" customHeight="1">
      <c r="A42" s="2"/>
      <c r="B42" s="5" t="s">
        <v>18</v>
      </c>
      <c r="C42" s="14"/>
      <c r="D42" s="14"/>
      <c r="E42" s="14"/>
      <c r="F42" s="53" t="s">
        <v>18</v>
      </c>
      <c r="G42" s="14"/>
      <c r="H42" s="53" t="s">
        <v>18</v>
      </c>
      <c r="I42" s="5" t="s">
        <v>23</v>
      </c>
      <c r="J42" s="13" t="s">
        <v>87</v>
      </c>
      <c r="K42" s="13" t="s">
        <v>89</v>
      </c>
      <c r="L42" s="14">
        <v>2950</v>
      </c>
      <c r="M42" s="14">
        <v>2301</v>
      </c>
      <c r="N42" s="14">
        <v>1893</v>
      </c>
      <c r="O42" s="72">
        <v>2161</v>
      </c>
      <c r="P42" s="72"/>
      <c r="Q42" s="74">
        <v>73.3</v>
      </c>
      <c r="R42" s="74"/>
      <c r="S42" s="15">
        <v>-6.1</v>
      </c>
      <c r="T42" s="71" t="s">
        <v>2467</v>
      </c>
      <c r="U42" s="71"/>
    </row>
    <row r="43" spans="1:21">
      <c r="A43" s="2"/>
      <c r="B43" s="5" t="s">
        <v>18</v>
      </c>
      <c r="C43" s="14"/>
      <c r="D43" s="14"/>
      <c r="E43" s="14"/>
      <c r="F43" s="53" t="s">
        <v>18</v>
      </c>
      <c r="G43" s="14"/>
      <c r="H43" s="53" t="s">
        <v>18</v>
      </c>
      <c r="I43" s="5" t="s">
        <v>23</v>
      </c>
      <c r="J43" s="13" t="s">
        <v>90</v>
      </c>
      <c r="K43" s="13" t="s">
        <v>91</v>
      </c>
      <c r="L43" s="14">
        <v>4629</v>
      </c>
      <c r="M43" s="14">
        <v>3703</v>
      </c>
      <c r="N43" s="14">
        <v>3368</v>
      </c>
      <c r="O43" s="72">
        <v>3223</v>
      </c>
      <c r="P43" s="72"/>
      <c r="Q43" s="74">
        <v>69.599999999999994</v>
      </c>
      <c r="R43" s="74"/>
      <c r="S43" s="15">
        <v>-13</v>
      </c>
      <c r="T43" s="71" t="s">
        <v>3593</v>
      </c>
      <c r="U43" s="71"/>
    </row>
    <row r="44" spans="1:21">
      <c r="A44" s="2"/>
      <c r="B44" s="5" t="s">
        <v>29</v>
      </c>
      <c r="C44" s="14">
        <v>116849795</v>
      </c>
      <c r="D44" s="14">
        <v>148832392</v>
      </c>
      <c r="E44" s="14">
        <f>D44-C44</f>
        <v>31982597</v>
      </c>
      <c r="F44" s="53">
        <f>IFERROR((D44/C44-1)*100,0)</f>
        <v>27.370691578876972</v>
      </c>
      <c r="G44" s="14">
        <v>191668000</v>
      </c>
      <c r="H44" s="53">
        <v>77.7</v>
      </c>
      <c r="I44" s="5" t="s">
        <v>18</v>
      </c>
      <c r="J44" s="13" t="s">
        <v>18</v>
      </c>
      <c r="K44" s="13" t="s">
        <v>18</v>
      </c>
      <c r="L44" s="14"/>
      <c r="M44" s="14"/>
      <c r="N44" s="14"/>
      <c r="O44" s="72"/>
      <c r="P44" s="72"/>
      <c r="Q44" s="70" t="s">
        <v>18</v>
      </c>
      <c r="R44" s="70"/>
      <c r="S44" s="12" t="s">
        <v>18</v>
      </c>
      <c r="T44" s="71" t="s">
        <v>18</v>
      </c>
      <c r="U44" s="71"/>
    </row>
    <row r="45" spans="1:21" ht="25.5">
      <c r="A45" s="11" t="s">
        <v>92</v>
      </c>
      <c r="B45" s="5" t="s">
        <v>18</v>
      </c>
      <c r="C45" s="14"/>
      <c r="D45" s="14"/>
      <c r="E45" s="14"/>
      <c r="F45" s="53" t="s">
        <v>18</v>
      </c>
      <c r="G45" s="14"/>
      <c r="H45" s="53" t="s">
        <v>18</v>
      </c>
      <c r="I45" s="5" t="s">
        <v>18</v>
      </c>
      <c r="J45" s="13" t="s">
        <v>18</v>
      </c>
      <c r="K45" s="13" t="s">
        <v>18</v>
      </c>
      <c r="L45" s="14"/>
      <c r="M45" s="14"/>
      <c r="N45" s="14"/>
      <c r="O45" s="72"/>
      <c r="P45" s="72"/>
      <c r="Q45" s="70" t="s">
        <v>18</v>
      </c>
      <c r="R45" s="70"/>
      <c r="S45" s="12" t="s">
        <v>18</v>
      </c>
      <c r="T45" s="71" t="s">
        <v>18</v>
      </c>
      <c r="U45" s="71"/>
    </row>
    <row r="46" spans="1:21" ht="25.5">
      <c r="A46" s="13" t="s">
        <v>93</v>
      </c>
      <c r="B46" s="5" t="s">
        <v>57</v>
      </c>
      <c r="C46" s="14">
        <v>37942445</v>
      </c>
      <c r="D46" s="14">
        <v>64815570</v>
      </c>
      <c r="E46" s="14">
        <f>D46-C46</f>
        <v>26873125</v>
      </c>
      <c r="F46" s="53">
        <f>IFERROR((D46/C46-1)*100,0)</f>
        <v>70.826023467913046</v>
      </c>
      <c r="G46" s="14">
        <v>101690000</v>
      </c>
      <c r="H46" s="53">
        <v>63.7</v>
      </c>
      <c r="I46" s="5" t="s">
        <v>18</v>
      </c>
      <c r="J46" s="13" t="s">
        <v>18</v>
      </c>
      <c r="K46" s="13" t="s">
        <v>18</v>
      </c>
      <c r="L46" s="14"/>
      <c r="M46" s="14"/>
      <c r="N46" s="14"/>
      <c r="O46" s="72"/>
      <c r="P46" s="72"/>
      <c r="Q46" s="70" t="s">
        <v>18</v>
      </c>
      <c r="R46" s="70"/>
      <c r="S46" s="12" t="s">
        <v>18</v>
      </c>
      <c r="T46" s="71" t="s">
        <v>18</v>
      </c>
      <c r="U46" s="71"/>
    </row>
    <row r="47" spans="1:21" ht="25.5">
      <c r="A47" s="13" t="s">
        <v>94</v>
      </c>
      <c r="B47" s="5" t="s">
        <v>18</v>
      </c>
      <c r="C47" s="14"/>
      <c r="D47" s="14"/>
      <c r="E47" s="14"/>
      <c r="F47" s="53" t="s">
        <v>18</v>
      </c>
      <c r="G47" s="14"/>
      <c r="H47" s="53" t="s">
        <v>18</v>
      </c>
      <c r="I47" s="5" t="s">
        <v>23</v>
      </c>
      <c r="J47" s="13" t="s">
        <v>95</v>
      </c>
      <c r="K47" s="13" t="s">
        <v>96</v>
      </c>
      <c r="L47" s="14">
        <v>2981</v>
      </c>
      <c r="M47" s="14">
        <v>2254</v>
      </c>
      <c r="N47" s="14">
        <v>2048</v>
      </c>
      <c r="O47" s="72">
        <v>3064</v>
      </c>
      <c r="P47" s="72"/>
      <c r="Q47" s="74">
        <v>102.8</v>
      </c>
      <c r="R47" s="74"/>
      <c r="S47" s="15">
        <v>35.9</v>
      </c>
      <c r="T47" s="71" t="s">
        <v>3594</v>
      </c>
      <c r="U47" s="71"/>
    </row>
    <row r="48" spans="1:21" ht="25.5">
      <c r="A48" s="2"/>
      <c r="B48" s="5" t="s">
        <v>18</v>
      </c>
      <c r="C48" s="14"/>
      <c r="D48" s="14"/>
      <c r="E48" s="14"/>
      <c r="F48" s="53" t="s">
        <v>18</v>
      </c>
      <c r="G48" s="14"/>
      <c r="H48" s="53" t="s">
        <v>18</v>
      </c>
      <c r="I48" s="5" t="s">
        <v>23</v>
      </c>
      <c r="J48" s="13" t="s">
        <v>97</v>
      </c>
      <c r="K48" s="13" t="s">
        <v>98</v>
      </c>
      <c r="L48" s="14">
        <v>24000</v>
      </c>
      <c r="M48" s="14">
        <v>21000</v>
      </c>
      <c r="N48" s="14">
        <v>17112</v>
      </c>
      <c r="O48" s="72">
        <v>15140</v>
      </c>
      <c r="P48" s="72"/>
      <c r="Q48" s="74">
        <v>63.1</v>
      </c>
      <c r="R48" s="74"/>
      <c r="S48" s="15">
        <v>-27.9</v>
      </c>
      <c r="T48" s="71" t="s">
        <v>3595</v>
      </c>
      <c r="U48" s="71"/>
    </row>
    <row r="49" spans="1:21">
      <c r="A49" s="2"/>
      <c r="B49" s="5" t="s">
        <v>18</v>
      </c>
      <c r="C49" s="14"/>
      <c r="D49" s="14"/>
      <c r="E49" s="14"/>
      <c r="F49" s="53" t="s">
        <v>18</v>
      </c>
      <c r="G49" s="14"/>
      <c r="H49" s="53" t="s">
        <v>18</v>
      </c>
      <c r="I49" s="5" t="s">
        <v>23</v>
      </c>
      <c r="J49" s="13" t="s">
        <v>99</v>
      </c>
      <c r="K49" s="13" t="s">
        <v>53</v>
      </c>
      <c r="L49" s="14">
        <v>1200</v>
      </c>
      <c r="M49" s="14">
        <v>1200</v>
      </c>
      <c r="N49" s="14">
        <v>700</v>
      </c>
      <c r="O49" s="72">
        <v>1011</v>
      </c>
      <c r="P49" s="72"/>
      <c r="Q49" s="74">
        <v>84.3</v>
      </c>
      <c r="R49" s="74"/>
      <c r="S49" s="15">
        <v>-15.7</v>
      </c>
      <c r="T49" s="71" t="s">
        <v>3596</v>
      </c>
      <c r="U49" s="71"/>
    </row>
    <row r="50" spans="1:21" ht="25.5">
      <c r="A50" s="2"/>
      <c r="B50" s="5" t="s">
        <v>18</v>
      </c>
      <c r="C50" s="14"/>
      <c r="D50" s="14"/>
      <c r="E50" s="14"/>
      <c r="F50" s="53" t="s">
        <v>18</v>
      </c>
      <c r="G50" s="14"/>
      <c r="H50" s="53" t="s">
        <v>18</v>
      </c>
      <c r="I50" s="5" t="s">
        <v>23</v>
      </c>
      <c r="J50" s="13" t="s">
        <v>100</v>
      </c>
      <c r="K50" s="13" t="s">
        <v>101</v>
      </c>
      <c r="L50" s="14">
        <v>150</v>
      </c>
      <c r="M50" s="14">
        <v>100</v>
      </c>
      <c r="N50" s="14">
        <v>24</v>
      </c>
      <c r="O50" s="72">
        <v>92</v>
      </c>
      <c r="P50" s="72"/>
      <c r="Q50" s="74">
        <v>61.3</v>
      </c>
      <c r="R50" s="74"/>
      <c r="S50" s="15">
        <v>-8</v>
      </c>
      <c r="T50" s="71" t="s">
        <v>3597</v>
      </c>
      <c r="U50" s="71"/>
    </row>
    <row r="51" spans="1:21">
      <c r="A51" s="2"/>
      <c r="B51" s="5" t="s">
        <v>29</v>
      </c>
      <c r="C51" s="14">
        <v>37942445</v>
      </c>
      <c r="D51" s="14">
        <v>64815570</v>
      </c>
      <c r="E51" s="14">
        <f t="shared" ref="E51:E52" si="0">D51-C51</f>
        <v>26873125</v>
      </c>
      <c r="F51" s="53">
        <f>IFERROR((D51/C51-1)*100,0)</f>
        <v>70.826023467913046</v>
      </c>
      <c r="G51" s="14">
        <v>101690000</v>
      </c>
      <c r="H51" s="53">
        <v>63.7</v>
      </c>
      <c r="I51" s="5" t="s">
        <v>18</v>
      </c>
      <c r="J51" s="13" t="s">
        <v>18</v>
      </c>
      <c r="K51" s="13" t="s">
        <v>18</v>
      </c>
      <c r="L51" s="14"/>
      <c r="M51" s="14"/>
      <c r="N51" s="14"/>
      <c r="O51" s="72"/>
      <c r="P51" s="72"/>
      <c r="Q51" s="70" t="s">
        <v>18</v>
      </c>
      <c r="R51" s="70"/>
      <c r="S51" s="12" t="s">
        <v>18</v>
      </c>
      <c r="T51" s="71" t="s">
        <v>18</v>
      </c>
      <c r="U51" s="71"/>
    </row>
    <row r="52" spans="1:21" ht="25.5">
      <c r="A52" s="11" t="s">
        <v>102</v>
      </c>
      <c r="B52" s="5" t="s">
        <v>18</v>
      </c>
      <c r="C52" s="14">
        <v>2170720806</v>
      </c>
      <c r="D52" s="14">
        <v>2924226514</v>
      </c>
      <c r="E52" s="14">
        <f t="shared" si="0"/>
        <v>753505708</v>
      </c>
      <c r="F52" s="53" t="s">
        <v>18</v>
      </c>
      <c r="G52" s="14">
        <v>3822252244</v>
      </c>
      <c r="H52" s="53" t="s">
        <v>18</v>
      </c>
      <c r="I52" s="5" t="s">
        <v>18</v>
      </c>
      <c r="J52" s="13" t="s">
        <v>18</v>
      </c>
      <c r="K52" s="13" t="s">
        <v>18</v>
      </c>
      <c r="L52" s="14"/>
      <c r="M52" s="14"/>
      <c r="N52" s="14"/>
      <c r="O52" s="72"/>
      <c r="P52" s="72"/>
      <c r="Q52" s="70" t="s">
        <v>18</v>
      </c>
      <c r="R52" s="70"/>
      <c r="S52" s="12" t="s">
        <v>18</v>
      </c>
      <c r="T52" s="71" t="s">
        <v>18</v>
      </c>
      <c r="U52" s="71"/>
    </row>
    <row r="53" spans="1:21">
      <c r="A53" s="7" t="s">
        <v>103</v>
      </c>
      <c r="B53" s="8" t="s">
        <v>18</v>
      </c>
      <c r="C53" s="16"/>
      <c r="D53" s="16"/>
      <c r="E53" s="16"/>
      <c r="F53" s="61" t="s">
        <v>18</v>
      </c>
      <c r="G53" s="16"/>
      <c r="H53" s="61" t="s">
        <v>18</v>
      </c>
      <c r="I53" s="8" t="s">
        <v>18</v>
      </c>
      <c r="J53" s="10" t="s">
        <v>18</v>
      </c>
      <c r="K53" s="10" t="s">
        <v>18</v>
      </c>
      <c r="L53" s="16"/>
      <c r="M53" s="16"/>
      <c r="N53" s="16"/>
      <c r="O53" s="75"/>
      <c r="P53" s="75"/>
      <c r="Q53" s="68" t="s">
        <v>18</v>
      </c>
      <c r="R53" s="68"/>
      <c r="S53" s="9" t="s">
        <v>18</v>
      </c>
      <c r="T53" s="69" t="s">
        <v>18</v>
      </c>
      <c r="U53" s="69"/>
    </row>
    <row r="54" spans="1:21">
      <c r="A54" s="11" t="s">
        <v>104</v>
      </c>
      <c r="B54" s="5" t="s">
        <v>18</v>
      </c>
      <c r="C54" s="14"/>
      <c r="D54" s="14"/>
      <c r="E54" s="14"/>
      <c r="F54" s="53" t="s">
        <v>18</v>
      </c>
      <c r="G54" s="14"/>
      <c r="H54" s="53" t="s">
        <v>18</v>
      </c>
      <c r="I54" s="5" t="s">
        <v>18</v>
      </c>
      <c r="J54" s="13" t="s">
        <v>18</v>
      </c>
      <c r="K54" s="13" t="s">
        <v>18</v>
      </c>
      <c r="L54" s="14"/>
      <c r="M54" s="14"/>
      <c r="N54" s="14"/>
      <c r="O54" s="72"/>
      <c r="P54" s="72"/>
      <c r="Q54" s="70" t="s">
        <v>18</v>
      </c>
      <c r="R54" s="70"/>
      <c r="S54" s="12" t="s">
        <v>18</v>
      </c>
      <c r="T54" s="71" t="s">
        <v>18</v>
      </c>
      <c r="U54" s="71"/>
    </row>
    <row r="55" spans="1:21">
      <c r="A55" s="13" t="s">
        <v>105</v>
      </c>
      <c r="B55" s="5" t="s">
        <v>83</v>
      </c>
      <c r="C55" s="14">
        <v>687555767</v>
      </c>
      <c r="D55" s="14">
        <v>593534259</v>
      </c>
      <c r="E55" s="14">
        <f>D55-C55</f>
        <v>-94021508</v>
      </c>
      <c r="F55" s="53">
        <f>IFERROR((D55/C55-1)*100,0)</f>
        <v>-13.674746473328614</v>
      </c>
      <c r="G55" s="14">
        <v>913375912</v>
      </c>
      <c r="H55" s="53">
        <v>65</v>
      </c>
      <c r="I55" s="5" t="s">
        <v>18</v>
      </c>
      <c r="J55" s="13" t="s">
        <v>18</v>
      </c>
      <c r="K55" s="13" t="s">
        <v>18</v>
      </c>
      <c r="L55" s="14"/>
      <c r="M55" s="14"/>
      <c r="N55" s="14"/>
      <c r="O55" s="72"/>
      <c r="P55" s="72"/>
      <c r="Q55" s="70" t="s">
        <v>18</v>
      </c>
      <c r="R55" s="70"/>
      <c r="S55" s="12" t="s">
        <v>18</v>
      </c>
      <c r="T55" s="71" t="s">
        <v>18</v>
      </c>
      <c r="U55" s="71"/>
    </row>
    <row r="56" spans="1:21">
      <c r="A56" s="13" t="s">
        <v>106</v>
      </c>
      <c r="B56" s="5" t="s">
        <v>18</v>
      </c>
      <c r="C56" s="14"/>
      <c r="D56" s="14"/>
      <c r="E56" s="14"/>
      <c r="F56" s="53" t="s">
        <v>18</v>
      </c>
      <c r="G56" s="14"/>
      <c r="H56" s="53" t="s">
        <v>18</v>
      </c>
      <c r="I56" s="5" t="s">
        <v>23</v>
      </c>
      <c r="J56" s="13" t="s">
        <v>107</v>
      </c>
      <c r="K56" s="13" t="s">
        <v>108</v>
      </c>
      <c r="L56" s="14">
        <v>130412</v>
      </c>
      <c r="M56" s="14">
        <v>0</v>
      </c>
      <c r="N56" s="14">
        <v>0</v>
      </c>
      <c r="O56" s="72">
        <v>0</v>
      </c>
      <c r="P56" s="72"/>
      <c r="Q56" s="70" t="s">
        <v>26</v>
      </c>
      <c r="R56" s="70"/>
      <c r="S56" s="15">
        <v>0</v>
      </c>
      <c r="T56" s="71" t="s">
        <v>18</v>
      </c>
      <c r="U56" s="71"/>
    </row>
    <row r="57" spans="1:21">
      <c r="A57" s="2"/>
      <c r="B57" s="5" t="s">
        <v>18</v>
      </c>
      <c r="C57" s="14"/>
      <c r="D57" s="14"/>
      <c r="E57" s="14"/>
      <c r="F57" s="53" t="s">
        <v>18</v>
      </c>
      <c r="G57" s="14"/>
      <c r="H57" s="53" t="s">
        <v>18</v>
      </c>
      <c r="I57" s="5" t="s">
        <v>23</v>
      </c>
      <c r="J57" s="13" t="s">
        <v>109</v>
      </c>
      <c r="K57" s="13" t="s">
        <v>108</v>
      </c>
      <c r="L57" s="14">
        <v>11838</v>
      </c>
      <c r="M57" s="14">
        <v>0</v>
      </c>
      <c r="N57" s="14">
        <v>0</v>
      </c>
      <c r="O57" s="72">
        <v>0</v>
      </c>
      <c r="P57" s="72"/>
      <c r="Q57" s="70" t="s">
        <v>26</v>
      </c>
      <c r="R57" s="70"/>
      <c r="S57" s="15">
        <v>0</v>
      </c>
      <c r="T57" s="71" t="s">
        <v>18</v>
      </c>
      <c r="U57" s="71"/>
    </row>
    <row r="58" spans="1:21">
      <c r="A58" s="2"/>
      <c r="B58" s="5" t="s">
        <v>29</v>
      </c>
      <c r="C58" s="14">
        <v>687555767</v>
      </c>
      <c r="D58" s="14">
        <v>593534259</v>
      </c>
      <c r="E58" s="14">
        <f t="shared" ref="E58:E59" si="1">D58-C58</f>
        <v>-94021508</v>
      </c>
      <c r="F58" s="53">
        <f t="shared" ref="F58:F59" si="2">IFERROR((D58/C58-1)*100,0)</f>
        <v>-13.674746473328614</v>
      </c>
      <c r="G58" s="14">
        <v>913375912</v>
      </c>
      <c r="H58" s="53">
        <v>65</v>
      </c>
      <c r="I58" s="5" t="s">
        <v>18</v>
      </c>
      <c r="J58" s="13" t="s">
        <v>18</v>
      </c>
      <c r="K58" s="13" t="s">
        <v>18</v>
      </c>
      <c r="L58" s="14"/>
      <c r="M58" s="14"/>
      <c r="N58" s="14"/>
      <c r="O58" s="72"/>
      <c r="P58" s="72"/>
      <c r="Q58" s="70" t="s">
        <v>18</v>
      </c>
      <c r="R58" s="70"/>
      <c r="S58" s="12" t="s">
        <v>18</v>
      </c>
      <c r="T58" s="71" t="s">
        <v>18</v>
      </c>
      <c r="U58" s="71"/>
    </row>
    <row r="59" spans="1:21">
      <c r="A59" s="13" t="s">
        <v>110</v>
      </c>
      <c r="B59" s="5" t="s">
        <v>83</v>
      </c>
      <c r="C59" s="14">
        <v>942205751</v>
      </c>
      <c r="D59" s="14">
        <v>868800599</v>
      </c>
      <c r="E59" s="14">
        <f t="shared" si="1"/>
        <v>-73405152</v>
      </c>
      <c r="F59" s="53">
        <f t="shared" si="2"/>
        <v>-7.7907773246015726</v>
      </c>
      <c r="G59" s="14">
        <v>1121075744</v>
      </c>
      <c r="H59" s="53">
        <v>77.5</v>
      </c>
      <c r="I59" s="5" t="s">
        <v>18</v>
      </c>
      <c r="J59" s="13" t="s">
        <v>18</v>
      </c>
      <c r="K59" s="13" t="s">
        <v>18</v>
      </c>
      <c r="L59" s="14"/>
      <c r="M59" s="14"/>
      <c r="N59" s="14"/>
      <c r="O59" s="72"/>
      <c r="P59" s="72"/>
      <c r="Q59" s="70" t="s">
        <v>18</v>
      </c>
      <c r="R59" s="70"/>
      <c r="S59" s="12" t="s">
        <v>18</v>
      </c>
      <c r="T59" s="71" t="s">
        <v>18</v>
      </c>
      <c r="U59" s="71"/>
    </row>
    <row r="60" spans="1:21">
      <c r="A60" s="13" t="s">
        <v>111</v>
      </c>
      <c r="B60" s="5" t="s">
        <v>18</v>
      </c>
      <c r="C60" s="14"/>
      <c r="D60" s="14"/>
      <c r="E60" s="14"/>
      <c r="F60" s="53" t="s">
        <v>18</v>
      </c>
      <c r="G60" s="14"/>
      <c r="H60" s="53" t="s">
        <v>18</v>
      </c>
      <c r="I60" s="5" t="s">
        <v>23</v>
      </c>
      <c r="J60" s="13" t="s">
        <v>107</v>
      </c>
      <c r="K60" s="13" t="s">
        <v>108</v>
      </c>
      <c r="L60" s="14">
        <v>68316</v>
      </c>
      <c r="M60" s="14">
        <v>0</v>
      </c>
      <c r="N60" s="14">
        <v>0</v>
      </c>
      <c r="O60" s="72">
        <v>0</v>
      </c>
      <c r="P60" s="72"/>
      <c r="Q60" s="70" t="s">
        <v>26</v>
      </c>
      <c r="R60" s="70"/>
      <c r="S60" s="15">
        <v>0</v>
      </c>
      <c r="T60" s="71" t="s">
        <v>18</v>
      </c>
      <c r="U60" s="71"/>
    </row>
    <row r="61" spans="1:21">
      <c r="A61" s="2"/>
      <c r="B61" s="5" t="s">
        <v>18</v>
      </c>
      <c r="C61" s="14"/>
      <c r="D61" s="14"/>
      <c r="E61" s="14"/>
      <c r="F61" s="53" t="s">
        <v>18</v>
      </c>
      <c r="G61" s="14"/>
      <c r="H61" s="53" t="s">
        <v>18</v>
      </c>
      <c r="I61" s="5" t="s">
        <v>23</v>
      </c>
      <c r="J61" s="13" t="s">
        <v>109</v>
      </c>
      <c r="K61" s="13" t="s">
        <v>108</v>
      </c>
      <c r="L61" s="14">
        <v>23602</v>
      </c>
      <c r="M61" s="14">
        <v>0</v>
      </c>
      <c r="N61" s="14">
        <v>0</v>
      </c>
      <c r="O61" s="72">
        <v>0</v>
      </c>
      <c r="P61" s="72"/>
      <c r="Q61" s="70" t="s">
        <v>26</v>
      </c>
      <c r="R61" s="70"/>
      <c r="S61" s="15">
        <v>0</v>
      </c>
      <c r="T61" s="71" t="s">
        <v>18</v>
      </c>
      <c r="U61" s="71"/>
    </row>
    <row r="62" spans="1:21">
      <c r="A62" s="2"/>
      <c r="B62" s="5" t="s">
        <v>29</v>
      </c>
      <c r="C62" s="14">
        <v>942205751</v>
      </c>
      <c r="D62" s="14">
        <v>868800599</v>
      </c>
      <c r="E62" s="14">
        <f t="shared" ref="E62:E63" si="3">D62-C62</f>
        <v>-73405152</v>
      </c>
      <c r="F62" s="53">
        <f t="shared" ref="F62:F63" si="4">IFERROR((D62/C62-1)*100,0)</f>
        <v>-7.7907773246015726</v>
      </c>
      <c r="G62" s="14">
        <v>1121075744</v>
      </c>
      <c r="H62" s="53">
        <v>77.5</v>
      </c>
      <c r="I62" s="5" t="s">
        <v>18</v>
      </c>
      <c r="J62" s="13" t="s">
        <v>18</v>
      </c>
      <c r="K62" s="13" t="s">
        <v>18</v>
      </c>
      <c r="L62" s="14"/>
      <c r="M62" s="14"/>
      <c r="N62" s="14"/>
      <c r="O62" s="72"/>
      <c r="P62" s="72"/>
      <c r="Q62" s="70" t="s">
        <v>18</v>
      </c>
      <c r="R62" s="70"/>
      <c r="S62" s="12" t="s">
        <v>18</v>
      </c>
      <c r="T62" s="71" t="s">
        <v>18</v>
      </c>
      <c r="U62" s="71"/>
    </row>
    <row r="63" spans="1:21">
      <c r="A63" s="13" t="s">
        <v>112</v>
      </c>
      <c r="B63" s="5" t="s">
        <v>83</v>
      </c>
      <c r="C63" s="14">
        <v>356956393</v>
      </c>
      <c r="D63" s="14">
        <v>365691953</v>
      </c>
      <c r="E63" s="14">
        <f t="shared" si="3"/>
        <v>8735560</v>
      </c>
      <c r="F63" s="53">
        <f t="shared" si="4"/>
        <v>2.4472345001536278</v>
      </c>
      <c r="G63" s="14">
        <v>614374503</v>
      </c>
      <c r="H63" s="53">
        <v>59.5</v>
      </c>
      <c r="I63" s="5" t="s">
        <v>18</v>
      </c>
      <c r="J63" s="13" t="s">
        <v>18</v>
      </c>
      <c r="K63" s="13" t="s">
        <v>18</v>
      </c>
      <c r="L63" s="14"/>
      <c r="M63" s="14"/>
      <c r="N63" s="14"/>
      <c r="O63" s="72"/>
      <c r="P63" s="72"/>
      <c r="Q63" s="70" t="s">
        <v>18</v>
      </c>
      <c r="R63" s="70"/>
      <c r="S63" s="12" t="s">
        <v>18</v>
      </c>
      <c r="T63" s="71" t="s">
        <v>18</v>
      </c>
      <c r="U63" s="71"/>
    </row>
    <row r="64" spans="1:21">
      <c r="A64" s="13" t="s">
        <v>113</v>
      </c>
      <c r="B64" s="5" t="s">
        <v>18</v>
      </c>
      <c r="C64" s="14"/>
      <c r="D64" s="14"/>
      <c r="E64" s="14"/>
      <c r="F64" s="53" t="s">
        <v>18</v>
      </c>
      <c r="G64" s="14"/>
      <c r="H64" s="53" t="s">
        <v>18</v>
      </c>
      <c r="I64" s="5" t="s">
        <v>23</v>
      </c>
      <c r="J64" s="13" t="s">
        <v>107</v>
      </c>
      <c r="K64" s="13" t="s">
        <v>108</v>
      </c>
      <c r="L64" s="14">
        <v>41845</v>
      </c>
      <c r="M64" s="14">
        <v>0</v>
      </c>
      <c r="N64" s="14">
        <v>0</v>
      </c>
      <c r="O64" s="72">
        <v>0</v>
      </c>
      <c r="P64" s="72"/>
      <c r="Q64" s="70" t="s">
        <v>26</v>
      </c>
      <c r="R64" s="70"/>
      <c r="S64" s="15">
        <v>0</v>
      </c>
      <c r="T64" s="71" t="s">
        <v>18</v>
      </c>
      <c r="U64" s="71"/>
    </row>
    <row r="65" spans="1:21">
      <c r="A65" s="2"/>
      <c r="B65" s="5" t="s">
        <v>18</v>
      </c>
      <c r="C65" s="14"/>
      <c r="D65" s="14"/>
      <c r="E65" s="14"/>
      <c r="F65" s="53" t="s">
        <v>18</v>
      </c>
      <c r="G65" s="14"/>
      <c r="H65" s="53" t="s">
        <v>18</v>
      </c>
      <c r="I65" s="5" t="s">
        <v>23</v>
      </c>
      <c r="J65" s="13" t="s">
        <v>109</v>
      </c>
      <c r="K65" s="13" t="s">
        <v>108</v>
      </c>
      <c r="L65" s="14">
        <v>15725</v>
      </c>
      <c r="M65" s="14">
        <v>0</v>
      </c>
      <c r="N65" s="14">
        <v>0</v>
      </c>
      <c r="O65" s="72">
        <v>0</v>
      </c>
      <c r="P65" s="72"/>
      <c r="Q65" s="70" t="s">
        <v>26</v>
      </c>
      <c r="R65" s="70"/>
      <c r="S65" s="15">
        <v>0</v>
      </c>
      <c r="T65" s="71" t="s">
        <v>18</v>
      </c>
      <c r="U65" s="71"/>
    </row>
    <row r="66" spans="1:21">
      <c r="A66" s="2"/>
      <c r="B66" s="5" t="s">
        <v>29</v>
      </c>
      <c r="C66" s="14">
        <v>356956393</v>
      </c>
      <c r="D66" s="14">
        <v>365691953</v>
      </c>
      <c r="E66" s="14">
        <f t="shared" ref="E66:E67" si="5">D66-C66</f>
        <v>8735560</v>
      </c>
      <c r="F66" s="53">
        <f t="shared" ref="F66:F67" si="6">IFERROR((D66/C66-1)*100,0)</f>
        <v>2.4472345001536278</v>
      </c>
      <c r="G66" s="14">
        <v>614374503</v>
      </c>
      <c r="H66" s="53">
        <v>59.5</v>
      </c>
      <c r="I66" s="5" t="s">
        <v>18</v>
      </c>
      <c r="J66" s="13" t="s">
        <v>18</v>
      </c>
      <c r="K66" s="13" t="s">
        <v>18</v>
      </c>
      <c r="L66" s="14"/>
      <c r="M66" s="14"/>
      <c r="N66" s="14"/>
      <c r="O66" s="72"/>
      <c r="P66" s="72"/>
      <c r="Q66" s="70" t="s">
        <v>18</v>
      </c>
      <c r="R66" s="70"/>
      <c r="S66" s="12" t="s">
        <v>18</v>
      </c>
      <c r="T66" s="71" t="s">
        <v>18</v>
      </c>
      <c r="U66" s="71"/>
    </row>
    <row r="67" spans="1:21">
      <c r="A67" s="13" t="s">
        <v>114</v>
      </c>
      <c r="B67" s="5" t="s">
        <v>83</v>
      </c>
      <c r="C67" s="14">
        <v>582410018</v>
      </c>
      <c r="D67" s="14">
        <v>513816423</v>
      </c>
      <c r="E67" s="14">
        <f t="shared" si="5"/>
        <v>-68593595</v>
      </c>
      <c r="F67" s="53">
        <f t="shared" si="6"/>
        <v>-11.777543805917157</v>
      </c>
      <c r="G67" s="14">
        <v>816425119</v>
      </c>
      <c r="H67" s="53">
        <v>62.9</v>
      </c>
      <c r="I67" s="5" t="s">
        <v>18</v>
      </c>
      <c r="J67" s="13" t="s">
        <v>18</v>
      </c>
      <c r="K67" s="13" t="s">
        <v>18</v>
      </c>
      <c r="L67" s="14"/>
      <c r="M67" s="14"/>
      <c r="N67" s="14"/>
      <c r="O67" s="72"/>
      <c r="P67" s="72"/>
      <c r="Q67" s="70" t="s">
        <v>18</v>
      </c>
      <c r="R67" s="70"/>
      <c r="S67" s="12" t="s">
        <v>18</v>
      </c>
      <c r="T67" s="71" t="s">
        <v>18</v>
      </c>
      <c r="U67" s="71"/>
    </row>
    <row r="68" spans="1:21">
      <c r="A68" s="13" t="s">
        <v>115</v>
      </c>
      <c r="B68" s="5" t="s">
        <v>18</v>
      </c>
      <c r="C68" s="14"/>
      <c r="D68" s="14"/>
      <c r="E68" s="14"/>
      <c r="F68" s="53" t="s">
        <v>18</v>
      </c>
      <c r="G68" s="14"/>
      <c r="H68" s="53" t="s">
        <v>18</v>
      </c>
      <c r="I68" s="5" t="s">
        <v>23</v>
      </c>
      <c r="J68" s="13" t="s">
        <v>107</v>
      </c>
      <c r="K68" s="13" t="s">
        <v>108</v>
      </c>
      <c r="L68" s="14">
        <v>44358</v>
      </c>
      <c r="M68" s="14">
        <v>0</v>
      </c>
      <c r="N68" s="14">
        <v>0</v>
      </c>
      <c r="O68" s="72">
        <v>0</v>
      </c>
      <c r="P68" s="72"/>
      <c r="Q68" s="70" t="s">
        <v>26</v>
      </c>
      <c r="R68" s="70"/>
      <c r="S68" s="15">
        <v>0</v>
      </c>
      <c r="T68" s="71" t="s">
        <v>18</v>
      </c>
      <c r="U68" s="71"/>
    </row>
    <row r="69" spans="1:21">
      <c r="A69" s="2"/>
      <c r="B69" s="5" t="s">
        <v>18</v>
      </c>
      <c r="C69" s="14"/>
      <c r="D69" s="14"/>
      <c r="E69" s="14"/>
      <c r="F69" s="53" t="s">
        <v>18</v>
      </c>
      <c r="G69" s="14"/>
      <c r="H69" s="53" t="s">
        <v>18</v>
      </c>
      <c r="I69" s="5" t="s">
        <v>23</v>
      </c>
      <c r="J69" s="13" t="s">
        <v>109</v>
      </c>
      <c r="K69" s="13" t="s">
        <v>108</v>
      </c>
      <c r="L69" s="14">
        <v>22353</v>
      </c>
      <c r="M69" s="14">
        <v>0</v>
      </c>
      <c r="N69" s="14">
        <v>0</v>
      </c>
      <c r="O69" s="72">
        <v>0</v>
      </c>
      <c r="P69" s="72"/>
      <c r="Q69" s="70" t="s">
        <v>26</v>
      </c>
      <c r="R69" s="70"/>
      <c r="S69" s="15">
        <v>0</v>
      </c>
      <c r="T69" s="71" t="s">
        <v>18</v>
      </c>
      <c r="U69" s="71"/>
    </row>
    <row r="70" spans="1:21">
      <c r="A70" s="2"/>
      <c r="B70" s="5" t="s">
        <v>29</v>
      </c>
      <c r="C70" s="14">
        <v>582410018</v>
      </c>
      <c r="D70" s="14">
        <v>513816423</v>
      </c>
      <c r="E70" s="14">
        <f t="shared" ref="E70:E71" si="7">D70-C70</f>
        <v>-68593595</v>
      </c>
      <c r="F70" s="53">
        <f t="shared" ref="F70:F71" si="8">IFERROR((D70/C70-1)*100,0)</f>
        <v>-11.777543805917157</v>
      </c>
      <c r="G70" s="14">
        <v>816425119</v>
      </c>
      <c r="H70" s="53">
        <v>62.9</v>
      </c>
      <c r="I70" s="5" t="s">
        <v>18</v>
      </c>
      <c r="J70" s="13" t="s">
        <v>18</v>
      </c>
      <c r="K70" s="13" t="s">
        <v>18</v>
      </c>
      <c r="L70" s="14"/>
      <c r="M70" s="14"/>
      <c r="N70" s="14"/>
      <c r="O70" s="72"/>
      <c r="P70" s="72"/>
      <c r="Q70" s="70" t="s">
        <v>18</v>
      </c>
      <c r="R70" s="70"/>
      <c r="S70" s="12" t="s">
        <v>18</v>
      </c>
      <c r="T70" s="71" t="s">
        <v>18</v>
      </c>
      <c r="U70" s="71"/>
    </row>
    <row r="71" spans="1:21">
      <c r="A71" s="13" t="s">
        <v>116</v>
      </c>
      <c r="B71" s="5" t="s">
        <v>83</v>
      </c>
      <c r="C71" s="14">
        <v>317015125</v>
      </c>
      <c r="D71" s="14">
        <v>326531449</v>
      </c>
      <c r="E71" s="14">
        <f t="shared" si="7"/>
        <v>9516324</v>
      </c>
      <c r="F71" s="53">
        <f t="shared" si="8"/>
        <v>3.0018517255288701</v>
      </c>
      <c r="G71" s="14">
        <v>496525931</v>
      </c>
      <c r="H71" s="53">
        <v>65.8</v>
      </c>
      <c r="I71" s="5" t="s">
        <v>18</v>
      </c>
      <c r="J71" s="13" t="s">
        <v>18</v>
      </c>
      <c r="K71" s="13" t="s">
        <v>18</v>
      </c>
      <c r="L71" s="14"/>
      <c r="M71" s="14"/>
      <c r="N71" s="14"/>
      <c r="O71" s="72"/>
      <c r="P71" s="72"/>
      <c r="Q71" s="70" t="s">
        <v>18</v>
      </c>
      <c r="R71" s="70"/>
      <c r="S71" s="12" t="s">
        <v>18</v>
      </c>
      <c r="T71" s="71" t="s">
        <v>18</v>
      </c>
      <c r="U71" s="71"/>
    </row>
    <row r="72" spans="1:21">
      <c r="A72" s="13" t="s">
        <v>117</v>
      </c>
      <c r="B72" s="5" t="s">
        <v>18</v>
      </c>
      <c r="C72" s="14"/>
      <c r="D72" s="14"/>
      <c r="E72" s="14"/>
      <c r="F72" s="53" t="s">
        <v>18</v>
      </c>
      <c r="G72" s="14"/>
      <c r="H72" s="53" t="s">
        <v>18</v>
      </c>
      <c r="I72" s="5" t="s">
        <v>23</v>
      </c>
      <c r="J72" s="13" t="s">
        <v>118</v>
      </c>
      <c r="K72" s="13" t="s">
        <v>108</v>
      </c>
      <c r="L72" s="14">
        <v>9646</v>
      </c>
      <c r="M72" s="14">
        <v>0</v>
      </c>
      <c r="N72" s="14">
        <v>0</v>
      </c>
      <c r="O72" s="72">
        <v>0</v>
      </c>
      <c r="P72" s="72"/>
      <c r="Q72" s="70" t="s">
        <v>26</v>
      </c>
      <c r="R72" s="70"/>
      <c r="S72" s="15">
        <v>0</v>
      </c>
      <c r="T72" s="71" t="s">
        <v>18</v>
      </c>
      <c r="U72" s="71"/>
    </row>
    <row r="73" spans="1:21">
      <c r="A73" s="2"/>
      <c r="B73" s="5" t="s">
        <v>29</v>
      </c>
      <c r="C73" s="14">
        <v>317015125</v>
      </c>
      <c r="D73" s="14">
        <v>326531449</v>
      </c>
      <c r="E73" s="14">
        <f t="shared" ref="E73:E74" si="9">D73-C73</f>
        <v>9516324</v>
      </c>
      <c r="F73" s="53">
        <f t="shared" ref="F73:F74" si="10">IFERROR((D73/C73-1)*100,0)</f>
        <v>3.0018517255288701</v>
      </c>
      <c r="G73" s="14">
        <v>496525931</v>
      </c>
      <c r="H73" s="53">
        <v>65.8</v>
      </c>
      <c r="I73" s="5" t="s">
        <v>18</v>
      </c>
      <c r="J73" s="13" t="s">
        <v>18</v>
      </c>
      <c r="K73" s="13" t="s">
        <v>18</v>
      </c>
      <c r="L73" s="14"/>
      <c r="M73" s="14"/>
      <c r="N73" s="14"/>
      <c r="O73" s="72"/>
      <c r="P73" s="72"/>
      <c r="Q73" s="70" t="s">
        <v>18</v>
      </c>
      <c r="R73" s="70"/>
      <c r="S73" s="12" t="s">
        <v>18</v>
      </c>
      <c r="T73" s="71" t="s">
        <v>18</v>
      </c>
      <c r="U73" s="71"/>
    </row>
    <row r="74" spans="1:21" ht="25.5">
      <c r="A74" s="13" t="s">
        <v>119</v>
      </c>
      <c r="B74" s="5" t="s">
        <v>83</v>
      </c>
      <c r="C74" s="14">
        <v>220956252</v>
      </c>
      <c r="D74" s="14">
        <v>173664124</v>
      </c>
      <c r="E74" s="14">
        <f t="shared" si="9"/>
        <v>-47292128</v>
      </c>
      <c r="F74" s="53">
        <f t="shared" si="10"/>
        <v>-21.403389843886377</v>
      </c>
      <c r="G74" s="14">
        <v>297315140</v>
      </c>
      <c r="H74" s="53">
        <v>58.4</v>
      </c>
      <c r="I74" s="5" t="s">
        <v>18</v>
      </c>
      <c r="J74" s="13" t="s">
        <v>18</v>
      </c>
      <c r="K74" s="13" t="s">
        <v>18</v>
      </c>
      <c r="L74" s="14"/>
      <c r="M74" s="14"/>
      <c r="N74" s="14"/>
      <c r="O74" s="72"/>
      <c r="P74" s="72"/>
      <c r="Q74" s="70" t="s">
        <v>18</v>
      </c>
      <c r="R74" s="70"/>
      <c r="S74" s="12" t="s">
        <v>18</v>
      </c>
      <c r="T74" s="71" t="s">
        <v>18</v>
      </c>
      <c r="U74" s="71"/>
    </row>
    <row r="75" spans="1:21">
      <c r="A75" s="13" t="s">
        <v>120</v>
      </c>
      <c r="B75" s="5" t="s">
        <v>18</v>
      </c>
      <c r="C75" s="14"/>
      <c r="D75" s="14"/>
      <c r="E75" s="14"/>
      <c r="F75" s="53" t="s">
        <v>18</v>
      </c>
      <c r="G75" s="14"/>
      <c r="H75" s="53" t="s">
        <v>18</v>
      </c>
      <c r="I75" s="5" t="s">
        <v>23</v>
      </c>
      <c r="J75" s="13" t="s">
        <v>107</v>
      </c>
      <c r="K75" s="13" t="s">
        <v>108</v>
      </c>
      <c r="L75" s="14">
        <v>18910</v>
      </c>
      <c r="M75" s="14">
        <v>0</v>
      </c>
      <c r="N75" s="14">
        <v>0</v>
      </c>
      <c r="O75" s="72">
        <v>0</v>
      </c>
      <c r="P75" s="72"/>
      <c r="Q75" s="70" t="s">
        <v>26</v>
      </c>
      <c r="R75" s="70"/>
      <c r="S75" s="15">
        <v>0</v>
      </c>
      <c r="T75" s="71" t="s">
        <v>18</v>
      </c>
      <c r="U75" s="71"/>
    </row>
    <row r="76" spans="1:21">
      <c r="A76" s="2"/>
      <c r="B76" s="5" t="s">
        <v>18</v>
      </c>
      <c r="C76" s="14"/>
      <c r="D76" s="14"/>
      <c r="E76" s="14"/>
      <c r="F76" s="53" t="s">
        <v>18</v>
      </c>
      <c r="G76" s="14"/>
      <c r="H76" s="53" t="s">
        <v>18</v>
      </c>
      <c r="I76" s="5" t="s">
        <v>23</v>
      </c>
      <c r="J76" s="13" t="s">
        <v>109</v>
      </c>
      <c r="K76" s="13" t="s">
        <v>108</v>
      </c>
      <c r="L76" s="14">
        <v>3279</v>
      </c>
      <c r="M76" s="14">
        <v>0</v>
      </c>
      <c r="N76" s="14">
        <v>0</v>
      </c>
      <c r="O76" s="72">
        <v>0</v>
      </c>
      <c r="P76" s="72"/>
      <c r="Q76" s="70" t="s">
        <v>26</v>
      </c>
      <c r="R76" s="70"/>
      <c r="S76" s="15">
        <v>0</v>
      </c>
      <c r="T76" s="71" t="s">
        <v>18</v>
      </c>
      <c r="U76" s="71"/>
    </row>
    <row r="77" spans="1:21">
      <c r="A77" s="2"/>
      <c r="B77" s="5" t="s">
        <v>29</v>
      </c>
      <c r="C77" s="14">
        <v>220956252</v>
      </c>
      <c r="D77" s="14">
        <v>173664124</v>
      </c>
      <c r="E77" s="14">
        <f t="shared" ref="E77:E78" si="11">D77-C77</f>
        <v>-47292128</v>
      </c>
      <c r="F77" s="53">
        <f t="shared" ref="F77:F78" si="12">IFERROR((D77/C77-1)*100,0)</f>
        <v>-21.403389843886377</v>
      </c>
      <c r="G77" s="14">
        <v>297315140</v>
      </c>
      <c r="H77" s="53">
        <v>58.4</v>
      </c>
      <c r="I77" s="5" t="s">
        <v>18</v>
      </c>
      <c r="J77" s="13" t="s">
        <v>18</v>
      </c>
      <c r="K77" s="13" t="s">
        <v>18</v>
      </c>
      <c r="L77" s="14"/>
      <c r="M77" s="14"/>
      <c r="N77" s="14"/>
      <c r="O77" s="72"/>
      <c r="P77" s="72"/>
      <c r="Q77" s="70" t="s">
        <v>18</v>
      </c>
      <c r="R77" s="70"/>
      <c r="S77" s="12" t="s">
        <v>18</v>
      </c>
      <c r="T77" s="71" t="s">
        <v>18</v>
      </c>
      <c r="U77" s="71"/>
    </row>
    <row r="78" spans="1:21">
      <c r="A78" s="13" t="s">
        <v>121</v>
      </c>
      <c r="B78" s="5" t="s">
        <v>83</v>
      </c>
      <c r="C78" s="14">
        <v>161217872</v>
      </c>
      <c r="D78" s="14">
        <v>101400395</v>
      </c>
      <c r="E78" s="14">
        <f t="shared" si="11"/>
        <v>-59817477</v>
      </c>
      <c r="F78" s="53">
        <f t="shared" si="12"/>
        <v>-37.103502395813784</v>
      </c>
      <c r="G78" s="14">
        <v>226791419</v>
      </c>
      <c r="H78" s="53">
        <v>44.7</v>
      </c>
      <c r="I78" s="5" t="s">
        <v>18</v>
      </c>
      <c r="J78" s="13" t="s">
        <v>18</v>
      </c>
      <c r="K78" s="13" t="s">
        <v>18</v>
      </c>
      <c r="L78" s="14"/>
      <c r="M78" s="14"/>
      <c r="N78" s="14"/>
      <c r="O78" s="72"/>
      <c r="P78" s="72"/>
      <c r="Q78" s="70" t="s">
        <v>18</v>
      </c>
      <c r="R78" s="70"/>
      <c r="S78" s="12" t="s">
        <v>18</v>
      </c>
      <c r="T78" s="71" t="s">
        <v>18</v>
      </c>
      <c r="U78" s="71"/>
    </row>
    <row r="79" spans="1:21">
      <c r="A79" s="13" t="s">
        <v>122</v>
      </c>
      <c r="B79" s="5" t="s">
        <v>18</v>
      </c>
      <c r="C79" s="14"/>
      <c r="D79" s="14"/>
      <c r="E79" s="14"/>
      <c r="F79" s="53" t="s">
        <v>18</v>
      </c>
      <c r="G79" s="14"/>
      <c r="H79" s="53" t="s">
        <v>18</v>
      </c>
      <c r="I79" s="5" t="s">
        <v>23</v>
      </c>
      <c r="J79" s="13" t="s">
        <v>107</v>
      </c>
      <c r="K79" s="13" t="s">
        <v>108</v>
      </c>
      <c r="L79" s="14">
        <v>12474</v>
      </c>
      <c r="M79" s="14">
        <v>0</v>
      </c>
      <c r="N79" s="14">
        <v>0</v>
      </c>
      <c r="O79" s="72">
        <v>0</v>
      </c>
      <c r="P79" s="72"/>
      <c r="Q79" s="70" t="s">
        <v>26</v>
      </c>
      <c r="R79" s="70"/>
      <c r="S79" s="15">
        <v>0</v>
      </c>
      <c r="T79" s="71" t="s">
        <v>18</v>
      </c>
      <c r="U79" s="71"/>
    </row>
    <row r="80" spans="1:21">
      <c r="A80" s="2"/>
      <c r="B80" s="5" t="s">
        <v>18</v>
      </c>
      <c r="C80" s="14"/>
      <c r="D80" s="14"/>
      <c r="E80" s="14"/>
      <c r="F80" s="53" t="s">
        <v>18</v>
      </c>
      <c r="G80" s="14"/>
      <c r="H80" s="53" t="s">
        <v>18</v>
      </c>
      <c r="I80" s="5" t="s">
        <v>23</v>
      </c>
      <c r="J80" s="13" t="s">
        <v>109</v>
      </c>
      <c r="K80" s="13" t="s">
        <v>108</v>
      </c>
      <c r="L80" s="14">
        <v>3271</v>
      </c>
      <c r="M80" s="14">
        <v>0</v>
      </c>
      <c r="N80" s="14">
        <v>0</v>
      </c>
      <c r="O80" s="72">
        <v>0</v>
      </c>
      <c r="P80" s="72"/>
      <c r="Q80" s="70" t="s">
        <v>26</v>
      </c>
      <c r="R80" s="70"/>
      <c r="S80" s="15">
        <v>0</v>
      </c>
      <c r="T80" s="71" t="s">
        <v>18</v>
      </c>
      <c r="U80" s="71"/>
    </row>
    <row r="81" spans="1:21">
      <c r="A81" s="2"/>
      <c r="B81" s="5" t="s">
        <v>29</v>
      </c>
      <c r="C81" s="14">
        <v>161217872</v>
      </c>
      <c r="D81" s="14">
        <v>101400395</v>
      </c>
      <c r="E81" s="14">
        <f t="shared" ref="E81:E82" si="13">D81-C81</f>
        <v>-59817477</v>
      </c>
      <c r="F81" s="53">
        <f t="shared" ref="F81:F82" si="14">IFERROR((D81/C81-1)*100,0)</f>
        <v>-37.103502395813784</v>
      </c>
      <c r="G81" s="14">
        <v>226791419</v>
      </c>
      <c r="H81" s="53">
        <v>44.7</v>
      </c>
      <c r="I81" s="5" t="s">
        <v>18</v>
      </c>
      <c r="J81" s="13" t="s">
        <v>18</v>
      </c>
      <c r="K81" s="13" t="s">
        <v>18</v>
      </c>
      <c r="L81" s="14"/>
      <c r="M81" s="14"/>
      <c r="N81" s="14"/>
      <c r="O81" s="72"/>
      <c r="P81" s="72"/>
      <c r="Q81" s="70" t="s">
        <v>18</v>
      </c>
      <c r="R81" s="70"/>
      <c r="S81" s="12" t="s">
        <v>18</v>
      </c>
      <c r="T81" s="71" t="s">
        <v>18</v>
      </c>
      <c r="U81" s="71"/>
    </row>
    <row r="82" spans="1:21" ht="25.5">
      <c r="A82" s="13" t="s">
        <v>123</v>
      </c>
      <c r="B82" s="5" t="s">
        <v>83</v>
      </c>
      <c r="C82" s="14">
        <v>211910584</v>
      </c>
      <c r="D82" s="14">
        <v>158789134</v>
      </c>
      <c r="E82" s="14">
        <f t="shared" si="13"/>
        <v>-53121450</v>
      </c>
      <c r="F82" s="53">
        <f t="shared" si="14"/>
        <v>-25.067860697321287</v>
      </c>
      <c r="G82" s="14">
        <v>333354945</v>
      </c>
      <c r="H82" s="53">
        <v>47.6</v>
      </c>
      <c r="I82" s="5" t="s">
        <v>18</v>
      </c>
      <c r="J82" s="13" t="s">
        <v>18</v>
      </c>
      <c r="K82" s="13" t="s">
        <v>18</v>
      </c>
      <c r="L82" s="14"/>
      <c r="M82" s="14"/>
      <c r="N82" s="14"/>
      <c r="O82" s="72"/>
      <c r="P82" s="72"/>
      <c r="Q82" s="70" t="s">
        <v>18</v>
      </c>
      <c r="R82" s="70"/>
      <c r="S82" s="12" t="s">
        <v>18</v>
      </c>
      <c r="T82" s="71" t="s">
        <v>18</v>
      </c>
      <c r="U82" s="71"/>
    </row>
    <row r="83" spans="1:21">
      <c r="A83" s="13" t="s">
        <v>124</v>
      </c>
      <c r="B83" s="5" t="s">
        <v>18</v>
      </c>
      <c r="C83" s="14"/>
      <c r="D83" s="14"/>
      <c r="E83" s="14"/>
      <c r="F83" s="53" t="s">
        <v>18</v>
      </c>
      <c r="G83" s="14"/>
      <c r="H83" s="53" t="s">
        <v>18</v>
      </c>
      <c r="I83" s="5" t="s">
        <v>23</v>
      </c>
      <c r="J83" s="13" t="s">
        <v>107</v>
      </c>
      <c r="K83" s="13" t="s">
        <v>108</v>
      </c>
      <c r="L83" s="14">
        <v>50542</v>
      </c>
      <c r="M83" s="14">
        <v>0</v>
      </c>
      <c r="N83" s="14">
        <v>0</v>
      </c>
      <c r="O83" s="72">
        <v>0</v>
      </c>
      <c r="P83" s="72"/>
      <c r="Q83" s="70" t="s">
        <v>26</v>
      </c>
      <c r="R83" s="70"/>
      <c r="S83" s="15">
        <v>0</v>
      </c>
      <c r="T83" s="71" t="s">
        <v>18</v>
      </c>
      <c r="U83" s="71"/>
    </row>
    <row r="84" spans="1:21">
      <c r="A84" s="2"/>
      <c r="B84" s="5" t="s">
        <v>18</v>
      </c>
      <c r="C84" s="14"/>
      <c r="D84" s="14"/>
      <c r="E84" s="14"/>
      <c r="F84" s="53" t="s">
        <v>18</v>
      </c>
      <c r="G84" s="14"/>
      <c r="H84" s="53" t="s">
        <v>18</v>
      </c>
      <c r="I84" s="5" t="s">
        <v>23</v>
      </c>
      <c r="J84" s="13" t="s">
        <v>109</v>
      </c>
      <c r="K84" s="13" t="s">
        <v>108</v>
      </c>
      <c r="L84" s="14">
        <v>12307</v>
      </c>
      <c r="M84" s="14">
        <v>0</v>
      </c>
      <c r="N84" s="14">
        <v>0</v>
      </c>
      <c r="O84" s="72">
        <v>0</v>
      </c>
      <c r="P84" s="72"/>
      <c r="Q84" s="70" t="s">
        <v>26</v>
      </c>
      <c r="R84" s="70"/>
      <c r="S84" s="15">
        <v>0</v>
      </c>
      <c r="T84" s="71" t="s">
        <v>18</v>
      </c>
      <c r="U84" s="71"/>
    </row>
    <row r="85" spans="1:21">
      <c r="A85" s="2"/>
      <c r="B85" s="5" t="s">
        <v>29</v>
      </c>
      <c r="C85" s="14">
        <v>211910584</v>
      </c>
      <c r="D85" s="14">
        <v>158789134</v>
      </c>
      <c r="E85" s="14">
        <f t="shared" ref="E85:E86" si="15">D85-C85</f>
        <v>-53121450</v>
      </c>
      <c r="F85" s="53">
        <f t="shared" ref="F85:F86" si="16">IFERROR((D85/C85-1)*100,0)</f>
        <v>-25.067860697321287</v>
      </c>
      <c r="G85" s="14">
        <v>333354945</v>
      </c>
      <c r="H85" s="53">
        <v>47.6</v>
      </c>
      <c r="I85" s="5" t="s">
        <v>18</v>
      </c>
      <c r="J85" s="13" t="s">
        <v>18</v>
      </c>
      <c r="K85" s="13" t="s">
        <v>18</v>
      </c>
      <c r="L85" s="14"/>
      <c r="M85" s="14"/>
      <c r="N85" s="14"/>
      <c r="O85" s="72"/>
      <c r="P85" s="72"/>
      <c r="Q85" s="70" t="s">
        <v>18</v>
      </c>
      <c r="R85" s="70"/>
      <c r="S85" s="12" t="s">
        <v>18</v>
      </c>
      <c r="T85" s="71" t="s">
        <v>18</v>
      </c>
      <c r="U85" s="71"/>
    </row>
    <row r="86" spans="1:21" ht="25.5">
      <c r="A86" s="13" t="s">
        <v>125</v>
      </c>
      <c r="B86" s="5" t="s">
        <v>83</v>
      </c>
      <c r="C86" s="14">
        <v>182544840</v>
      </c>
      <c r="D86" s="14">
        <v>136744827</v>
      </c>
      <c r="E86" s="14">
        <f t="shared" si="15"/>
        <v>-45800013</v>
      </c>
      <c r="F86" s="53">
        <f t="shared" si="16"/>
        <v>-25.089733021212759</v>
      </c>
      <c r="G86" s="14">
        <v>287485871</v>
      </c>
      <c r="H86" s="53">
        <v>47.6</v>
      </c>
      <c r="I86" s="5" t="s">
        <v>18</v>
      </c>
      <c r="J86" s="13" t="s">
        <v>18</v>
      </c>
      <c r="K86" s="13" t="s">
        <v>18</v>
      </c>
      <c r="L86" s="14"/>
      <c r="M86" s="14"/>
      <c r="N86" s="14"/>
      <c r="O86" s="72"/>
      <c r="P86" s="72"/>
      <c r="Q86" s="70" t="s">
        <v>18</v>
      </c>
      <c r="R86" s="70"/>
      <c r="S86" s="12" t="s">
        <v>18</v>
      </c>
      <c r="T86" s="71" t="s">
        <v>18</v>
      </c>
      <c r="U86" s="71"/>
    </row>
    <row r="87" spans="1:21">
      <c r="A87" s="13" t="s">
        <v>126</v>
      </c>
      <c r="B87" s="5" t="s">
        <v>18</v>
      </c>
      <c r="C87" s="14"/>
      <c r="D87" s="14"/>
      <c r="E87" s="14"/>
      <c r="F87" s="53" t="s">
        <v>18</v>
      </c>
      <c r="G87" s="14"/>
      <c r="H87" s="53" t="s">
        <v>18</v>
      </c>
      <c r="I87" s="5" t="s">
        <v>23</v>
      </c>
      <c r="J87" s="13" t="s">
        <v>107</v>
      </c>
      <c r="K87" s="13" t="s">
        <v>108</v>
      </c>
      <c r="L87" s="14">
        <v>110862</v>
      </c>
      <c r="M87" s="14">
        <v>0</v>
      </c>
      <c r="N87" s="14">
        <v>0</v>
      </c>
      <c r="O87" s="72">
        <v>0</v>
      </c>
      <c r="P87" s="72"/>
      <c r="Q87" s="70" t="s">
        <v>26</v>
      </c>
      <c r="R87" s="70"/>
      <c r="S87" s="15">
        <v>0</v>
      </c>
      <c r="T87" s="71" t="s">
        <v>18</v>
      </c>
      <c r="U87" s="71"/>
    </row>
    <row r="88" spans="1:21">
      <c r="A88" s="2"/>
      <c r="B88" s="5" t="s">
        <v>18</v>
      </c>
      <c r="C88" s="14"/>
      <c r="D88" s="14"/>
      <c r="E88" s="14"/>
      <c r="F88" s="53" t="s">
        <v>18</v>
      </c>
      <c r="G88" s="14"/>
      <c r="H88" s="53" t="s">
        <v>18</v>
      </c>
      <c r="I88" s="5" t="s">
        <v>23</v>
      </c>
      <c r="J88" s="13" t="s">
        <v>109</v>
      </c>
      <c r="K88" s="13" t="s">
        <v>108</v>
      </c>
      <c r="L88" s="14">
        <v>32153</v>
      </c>
      <c r="M88" s="14">
        <v>0</v>
      </c>
      <c r="N88" s="14">
        <v>0</v>
      </c>
      <c r="O88" s="72">
        <v>0</v>
      </c>
      <c r="P88" s="72"/>
      <c r="Q88" s="70" t="s">
        <v>26</v>
      </c>
      <c r="R88" s="70"/>
      <c r="S88" s="15">
        <v>0</v>
      </c>
      <c r="T88" s="71" t="s">
        <v>18</v>
      </c>
      <c r="U88" s="71"/>
    </row>
    <row r="89" spans="1:21">
      <c r="A89" s="2"/>
      <c r="B89" s="5" t="s">
        <v>29</v>
      </c>
      <c r="C89" s="14">
        <v>182544840</v>
      </c>
      <c r="D89" s="14">
        <v>136744827</v>
      </c>
      <c r="E89" s="14">
        <f t="shared" ref="E89:E90" si="17">D89-C89</f>
        <v>-45800013</v>
      </c>
      <c r="F89" s="53">
        <f t="shared" ref="F89:F90" si="18">IFERROR((D89/C89-1)*100,0)</f>
        <v>-25.089733021212759</v>
      </c>
      <c r="G89" s="14">
        <v>287485871</v>
      </c>
      <c r="H89" s="53">
        <v>47.6</v>
      </c>
      <c r="I89" s="5" t="s">
        <v>18</v>
      </c>
      <c r="J89" s="13" t="s">
        <v>18</v>
      </c>
      <c r="K89" s="13" t="s">
        <v>18</v>
      </c>
      <c r="L89" s="14"/>
      <c r="M89" s="14"/>
      <c r="N89" s="14"/>
      <c r="O89" s="72"/>
      <c r="P89" s="72"/>
      <c r="Q89" s="70" t="s">
        <v>18</v>
      </c>
      <c r="R89" s="70"/>
      <c r="S89" s="12" t="s">
        <v>18</v>
      </c>
      <c r="T89" s="71" t="s">
        <v>18</v>
      </c>
      <c r="U89" s="71"/>
    </row>
    <row r="90" spans="1:21">
      <c r="A90" s="13" t="s">
        <v>127</v>
      </c>
      <c r="B90" s="5" t="s">
        <v>83</v>
      </c>
      <c r="C90" s="14">
        <v>731930910</v>
      </c>
      <c r="D90" s="14">
        <v>684146309</v>
      </c>
      <c r="E90" s="14">
        <f t="shared" si="17"/>
        <v>-47784601</v>
      </c>
      <c r="F90" s="53">
        <f t="shared" si="18"/>
        <v>-6.5285671567006265</v>
      </c>
      <c r="G90" s="14">
        <v>842654221</v>
      </c>
      <c r="H90" s="53">
        <v>81.2</v>
      </c>
      <c r="I90" s="5" t="s">
        <v>18</v>
      </c>
      <c r="J90" s="13" t="s">
        <v>18</v>
      </c>
      <c r="K90" s="13" t="s">
        <v>18</v>
      </c>
      <c r="L90" s="14"/>
      <c r="M90" s="14"/>
      <c r="N90" s="14"/>
      <c r="O90" s="72"/>
      <c r="P90" s="72"/>
      <c r="Q90" s="70" t="s">
        <v>18</v>
      </c>
      <c r="R90" s="70"/>
      <c r="S90" s="12" t="s">
        <v>18</v>
      </c>
      <c r="T90" s="71" t="s">
        <v>18</v>
      </c>
      <c r="U90" s="71"/>
    </row>
    <row r="91" spans="1:21">
      <c r="A91" s="13" t="s">
        <v>128</v>
      </c>
      <c r="B91" s="5" t="s">
        <v>18</v>
      </c>
      <c r="C91" s="14"/>
      <c r="D91" s="14"/>
      <c r="E91" s="14"/>
      <c r="F91" s="53" t="s">
        <v>18</v>
      </c>
      <c r="G91" s="14"/>
      <c r="H91" s="53" t="s">
        <v>18</v>
      </c>
      <c r="I91" s="5" t="s">
        <v>23</v>
      </c>
      <c r="J91" s="13" t="s">
        <v>129</v>
      </c>
      <c r="K91" s="13" t="s">
        <v>108</v>
      </c>
      <c r="L91" s="14">
        <v>251</v>
      </c>
      <c r="M91" s="14">
        <v>0</v>
      </c>
      <c r="N91" s="14">
        <v>0</v>
      </c>
      <c r="O91" s="72">
        <v>0</v>
      </c>
      <c r="P91" s="72"/>
      <c r="Q91" s="70" t="s">
        <v>26</v>
      </c>
      <c r="R91" s="70"/>
      <c r="S91" s="15">
        <v>0</v>
      </c>
      <c r="T91" s="71" t="s">
        <v>18</v>
      </c>
      <c r="U91" s="71"/>
    </row>
    <row r="92" spans="1:21">
      <c r="A92" s="2"/>
      <c r="B92" s="5" t="s">
        <v>29</v>
      </c>
      <c r="C92" s="14">
        <v>731930910</v>
      </c>
      <c r="D92" s="14">
        <v>684146309</v>
      </c>
      <c r="E92" s="14">
        <f t="shared" ref="E92:E93" si="19">D92-C92</f>
        <v>-47784601</v>
      </c>
      <c r="F92" s="53">
        <f t="shared" ref="F92:F93" si="20">IFERROR((D92/C92-1)*100,0)</f>
        <v>-6.5285671567006265</v>
      </c>
      <c r="G92" s="14">
        <v>842654221</v>
      </c>
      <c r="H92" s="53">
        <v>81.2</v>
      </c>
      <c r="I92" s="5" t="s">
        <v>18</v>
      </c>
      <c r="J92" s="13" t="s">
        <v>18</v>
      </c>
      <c r="K92" s="13" t="s">
        <v>18</v>
      </c>
      <c r="L92" s="14"/>
      <c r="M92" s="14"/>
      <c r="N92" s="14"/>
      <c r="O92" s="72"/>
      <c r="P92" s="72"/>
      <c r="Q92" s="70" t="s">
        <v>18</v>
      </c>
      <c r="R92" s="70"/>
      <c r="S92" s="12" t="s">
        <v>18</v>
      </c>
      <c r="T92" s="71" t="s">
        <v>18</v>
      </c>
      <c r="U92" s="71"/>
    </row>
    <row r="93" spans="1:21" ht="25.5">
      <c r="A93" s="13" t="s">
        <v>130</v>
      </c>
      <c r="B93" s="5" t="s">
        <v>83</v>
      </c>
      <c r="C93" s="14">
        <v>89659937</v>
      </c>
      <c r="D93" s="14">
        <v>53775215</v>
      </c>
      <c r="E93" s="14">
        <f t="shared" si="19"/>
        <v>-35884722</v>
      </c>
      <c r="F93" s="53">
        <f t="shared" si="20"/>
        <v>-40.023139877959089</v>
      </c>
      <c r="G93" s="14">
        <v>128059073</v>
      </c>
      <c r="H93" s="53">
        <v>42</v>
      </c>
      <c r="I93" s="5" t="s">
        <v>18</v>
      </c>
      <c r="J93" s="13" t="s">
        <v>18</v>
      </c>
      <c r="K93" s="13" t="s">
        <v>18</v>
      </c>
      <c r="L93" s="14"/>
      <c r="M93" s="14"/>
      <c r="N93" s="14"/>
      <c r="O93" s="72"/>
      <c r="P93" s="72"/>
      <c r="Q93" s="70" t="s">
        <v>18</v>
      </c>
      <c r="R93" s="70"/>
      <c r="S93" s="12" t="s">
        <v>18</v>
      </c>
      <c r="T93" s="71" t="s">
        <v>18</v>
      </c>
      <c r="U93" s="71"/>
    </row>
    <row r="94" spans="1:21" ht="25.5">
      <c r="A94" s="13" t="s">
        <v>131</v>
      </c>
      <c r="B94" s="5" t="s">
        <v>18</v>
      </c>
      <c r="C94" s="14"/>
      <c r="D94" s="14"/>
      <c r="E94" s="14"/>
      <c r="F94" s="53" t="s">
        <v>18</v>
      </c>
      <c r="G94" s="14"/>
      <c r="H94" s="53" t="s">
        <v>18</v>
      </c>
      <c r="I94" s="5" t="s">
        <v>23</v>
      </c>
      <c r="J94" s="13" t="s">
        <v>118</v>
      </c>
      <c r="K94" s="13" t="s">
        <v>108</v>
      </c>
      <c r="L94" s="14">
        <v>1487</v>
      </c>
      <c r="M94" s="14">
        <v>0</v>
      </c>
      <c r="N94" s="14">
        <v>0</v>
      </c>
      <c r="O94" s="72">
        <v>0</v>
      </c>
      <c r="P94" s="72"/>
      <c r="Q94" s="70" t="s">
        <v>26</v>
      </c>
      <c r="R94" s="70"/>
      <c r="S94" s="15">
        <v>0</v>
      </c>
      <c r="T94" s="71" t="s">
        <v>18</v>
      </c>
      <c r="U94" s="71"/>
    </row>
    <row r="95" spans="1:21">
      <c r="A95" s="2"/>
      <c r="B95" s="5" t="s">
        <v>29</v>
      </c>
      <c r="C95" s="14">
        <v>89659937</v>
      </c>
      <c r="D95" s="14">
        <v>53775215</v>
      </c>
      <c r="E95" s="14">
        <f t="shared" ref="E95:E96" si="21">D95-C95</f>
        <v>-35884722</v>
      </c>
      <c r="F95" s="53">
        <f t="shared" ref="F95:F96" si="22">IFERROR((D95/C95-1)*100,0)</f>
        <v>-40.023139877959089</v>
      </c>
      <c r="G95" s="14">
        <v>128059073</v>
      </c>
      <c r="H95" s="53">
        <v>42</v>
      </c>
      <c r="I95" s="5" t="s">
        <v>18</v>
      </c>
      <c r="J95" s="13" t="s">
        <v>18</v>
      </c>
      <c r="K95" s="13" t="s">
        <v>18</v>
      </c>
      <c r="L95" s="14"/>
      <c r="M95" s="14"/>
      <c r="N95" s="14"/>
      <c r="O95" s="72"/>
      <c r="P95" s="72"/>
      <c r="Q95" s="70" t="s">
        <v>18</v>
      </c>
      <c r="R95" s="70"/>
      <c r="S95" s="12" t="s">
        <v>18</v>
      </c>
      <c r="T95" s="71" t="s">
        <v>18</v>
      </c>
      <c r="U95" s="71"/>
    </row>
    <row r="96" spans="1:21">
      <c r="A96" s="13" t="s">
        <v>132</v>
      </c>
      <c r="B96" s="5" t="s">
        <v>83</v>
      </c>
      <c r="C96" s="14">
        <v>280004117</v>
      </c>
      <c r="D96" s="14">
        <v>310886096</v>
      </c>
      <c r="E96" s="14">
        <f t="shared" si="21"/>
        <v>30881979</v>
      </c>
      <c r="F96" s="53">
        <f t="shared" si="22"/>
        <v>11.02911604689012</v>
      </c>
      <c r="G96" s="14">
        <v>371813862</v>
      </c>
      <c r="H96" s="53">
        <v>83.6</v>
      </c>
      <c r="I96" s="5" t="s">
        <v>18</v>
      </c>
      <c r="J96" s="13" t="s">
        <v>18</v>
      </c>
      <c r="K96" s="13" t="s">
        <v>18</v>
      </c>
      <c r="L96" s="14"/>
      <c r="M96" s="14"/>
      <c r="N96" s="14"/>
      <c r="O96" s="72"/>
      <c r="P96" s="72"/>
      <c r="Q96" s="70" t="s">
        <v>18</v>
      </c>
      <c r="R96" s="70"/>
      <c r="S96" s="12" t="s">
        <v>18</v>
      </c>
      <c r="T96" s="71" t="s">
        <v>18</v>
      </c>
      <c r="U96" s="71"/>
    </row>
    <row r="97" spans="1:21">
      <c r="A97" s="13" t="s">
        <v>133</v>
      </c>
      <c r="B97" s="5" t="s">
        <v>18</v>
      </c>
      <c r="C97" s="14"/>
      <c r="D97" s="14"/>
      <c r="E97" s="14"/>
      <c r="F97" s="53" t="s">
        <v>18</v>
      </c>
      <c r="G97" s="14"/>
      <c r="H97" s="53" t="s">
        <v>18</v>
      </c>
      <c r="I97" s="5" t="s">
        <v>23</v>
      </c>
      <c r="J97" s="13" t="s">
        <v>107</v>
      </c>
      <c r="K97" s="13" t="s">
        <v>108</v>
      </c>
      <c r="L97" s="14">
        <v>52687</v>
      </c>
      <c r="M97" s="14">
        <v>0</v>
      </c>
      <c r="N97" s="14">
        <v>0</v>
      </c>
      <c r="O97" s="72">
        <v>0</v>
      </c>
      <c r="P97" s="72"/>
      <c r="Q97" s="70" t="s">
        <v>26</v>
      </c>
      <c r="R97" s="70"/>
      <c r="S97" s="15">
        <v>0</v>
      </c>
      <c r="T97" s="71" t="s">
        <v>18</v>
      </c>
      <c r="U97" s="71"/>
    </row>
    <row r="98" spans="1:21">
      <c r="A98" s="2"/>
      <c r="B98" s="5" t="s">
        <v>18</v>
      </c>
      <c r="C98" s="14"/>
      <c r="D98" s="14"/>
      <c r="E98" s="14"/>
      <c r="F98" s="53" t="s">
        <v>18</v>
      </c>
      <c r="G98" s="14"/>
      <c r="H98" s="53" t="s">
        <v>18</v>
      </c>
      <c r="I98" s="5" t="s">
        <v>23</v>
      </c>
      <c r="J98" s="13" t="s">
        <v>109</v>
      </c>
      <c r="K98" s="13" t="s">
        <v>108</v>
      </c>
      <c r="L98" s="14">
        <v>4288</v>
      </c>
      <c r="M98" s="14">
        <v>0</v>
      </c>
      <c r="N98" s="14">
        <v>0</v>
      </c>
      <c r="O98" s="72">
        <v>0</v>
      </c>
      <c r="P98" s="72"/>
      <c r="Q98" s="70" t="s">
        <v>26</v>
      </c>
      <c r="R98" s="70"/>
      <c r="S98" s="15">
        <v>0</v>
      </c>
      <c r="T98" s="71" t="s">
        <v>18</v>
      </c>
      <c r="U98" s="71"/>
    </row>
    <row r="99" spans="1:21">
      <c r="A99" s="2"/>
      <c r="B99" s="5" t="s">
        <v>29</v>
      </c>
      <c r="C99" s="14">
        <v>280004117</v>
      </c>
      <c r="D99" s="14">
        <v>310886096</v>
      </c>
      <c r="E99" s="14">
        <f t="shared" ref="E99:E100" si="23">D99-C99</f>
        <v>30881979</v>
      </c>
      <c r="F99" s="53">
        <f t="shared" ref="F99:F100" si="24">IFERROR((D99/C99-1)*100,0)</f>
        <v>11.02911604689012</v>
      </c>
      <c r="G99" s="14">
        <v>371813862</v>
      </c>
      <c r="H99" s="53">
        <v>83.6</v>
      </c>
      <c r="I99" s="5" t="s">
        <v>18</v>
      </c>
      <c r="J99" s="13" t="s">
        <v>18</v>
      </c>
      <c r="K99" s="13" t="s">
        <v>18</v>
      </c>
      <c r="L99" s="14"/>
      <c r="M99" s="14"/>
      <c r="N99" s="14"/>
      <c r="O99" s="72"/>
      <c r="P99" s="72"/>
      <c r="Q99" s="70" t="s">
        <v>18</v>
      </c>
      <c r="R99" s="70"/>
      <c r="S99" s="12" t="s">
        <v>18</v>
      </c>
      <c r="T99" s="71" t="s">
        <v>18</v>
      </c>
      <c r="U99" s="71"/>
    </row>
    <row r="100" spans="1:21">
      <c r="A100" s="13" t="s">
        <v>134</v>
      </c>
      <c r="B100" s="5" t="s">
        <v>83</v>
      </c>
      <c r="C100" s="14">
        <v>150688297</v>
      </c>
      <c r="D100" s="14">
        <v>178406206</v>
      </c>
      <c r="E100" s="14">
        <f t="shared" si="23"/>
        <v>27717909</v>
      </c>
      <c r="F100" s="53">
        <f t="shared" si="24"/>
        <v>18.394201508561746</v>
      </c>
      <c r="G100" s="14">
        <v>201040019</v>
      </c>
      <c r="H100" s="53">
        <v>88.7</v>
      </c>
      <c r="I100" s="5" t="s">
        <v>18</v>
      </c>
      <c r="J100" s="13" t="s">
        <v>18</v>
      </c>
      <c r="K100" s="13" t="s">
        <v>18</v>
      </c>
      <c r="L100" s="14"/>
      <c r="M100" s="14"/>
      <c r="N100" s="14"/>
      <c r="O100" s="72"/>
      <c r="P100" s="72"/>
      <c r="Q100" s="70" t="s">
        <v>18</v>
      </c>
      <c r="R100" s="70"/>
      <c r="S100" s="12" t="s">
        <v>18</v>
      </c>
      <c r="T100" s="71" t="s">
        <v>18</v>
      </c>
      <c r="U100" s="71"/>
    </row>
    <row r="101" spans="1:21">
      <c r="A101" s="13" t="s">
        <v>135</v>
      </c>
      <c r="B101" s="5" t="s">
        <v>18</v>
      </c>
      <c r="C101" s="14"/>
      <c r="D101" s="14"/>
      <c r="E101" s="14"/>
      <c r="F101" s="53" t="s">
        <v>18</v>
      </c>
      <c r="G101" s="14"/>
      <c r="H101" s="53" t="s">
        <v>18</v>
      </c>
      <c r="I101" s="5" t="s">
        <v>23</v>
      </c>
      <c r="J101" s="13" t="s">
        <v>107</v>
      </c>
      <c r="K101" s="13" t="s">
        <v>108</v>
      </c>
      <c r="L101" s="14">
        <v>19646</v>
      </c>
      <c r="M101" s="14">
        <v>0</v>
      </c>
      <c r="N101" s="14">
        <v>0</v>
      </c>
      <c r="O101" s="72">
        <v>0</v>
      </c>
      <c r="P101" s="72"/>
      <c r="Q101" s="70" t="s">
        <v>26</v>
      </c>
      <c r="R101" s="70"/>
      <c r="S101" s="15">
        <v>0</v>
      </c>
      <c r="T101" s="71" t="s">
        <v>18</v>
      </c>
      <c r="U101" s="71"/>
    </row>
    <row r="102" spans="1:21">
      <c r="A102" s="2"/>
      <c r="B102" s="5" t="s">
        <v>18</v>
      </c>
      <c r="C102" s="14"/>
      <c r="D102" s="14"/>
      <c r="E102" s="14"/>
      <c r="F102" s="53" t="s">
        <v>18</v>
      </c>
      <c r="G102" s="14"/>
      <c r="H102" s="53" t="s">
        <v>18</v>
      </c>
      <c r="I102" s="5" t="s">
        <v>23</v>
      </c>
      <c r="J102" s="13" t="s">
        <v>109</v>
      </c>
      <c r="K102" s="13" t="s">
        <v>108</v>
      </c>
      <c r="L102" s="14">
        <v>2840</v>
      </c>
      <c r="M102" s="14">
        <v>0</v>
      </c>
      <c r="N102" s="14">
        <v>0</v>
      </c>
      <c r="O102" s="72">
        <v>0</v>
      </c>
      <c r="P102" s="72"/>
      <c r="Q102" s="70" t="s">
        <v>26</v>
      </c>
      <c r="R102" s="70"/>
      <c r="S102" s="15">
        <v>0</v>
      </c>
      <c r="T102" s="71" t="s">
        <v>18</v>
      </c>
      <c r="U102" s="71"/>
    </row>
    <row r="103" spans="1:21">
      <c r="A103" s="2"/>
      <c r="B103" s="5" t="s">
        <v>29</v>
      </c>
      <c r="C103" s="14">
        <v>150688297</v>
      </c>
      <c r="D103" s="14">
        <v>178406206</v>
      </c>
      <c r="E103" s="14">
        <f t="shared" ref="E103:E104" si="25">D103-C103</f>
        <v>27717909</v>
      </c>
      <c r="F103" s="53">
        <f t="shared" ref="F103:F104" si="26">IFERROR((D103/C103-1)*100,0)</f>
        <v>18.394201508561746</v>
      </c>
      <c r="G103" s="14">
        <v>201040019</v>
      </c>
      <c r="H103" s="53">
        <v>88.7</v>
      </c>
      <c r="I103" s="5" t="s">
        <v>18</v>
      </c>
      <c r="J103" s="13" t="s">
        <v>18</v>
      </c>
      <c r="K103" s="13" t="s">
        <v>18</v>
      </c>
      <c r="L103" s="14"/>
      <c r="M103" s="14"/>
      <c r="N103" s="14"/>
      <c r="O103" s="72"/>
      <c r="P103" s="72"/>
      <c r="Q103" s="70" t="s">
        <v>18</v>
      </c>
      <c r="R103" s="70"/>
      <c r="S103" s="12" t="s">
        <v>18</v>
      </c>
      <c r="T103" s="71" t="s">
        <v>18</v>
      </c>
      <c r="U103" s="71"/>
    </row>
    <row r="104" spans="1:21">
      <c r="A104" s="13" t="s">
        <v>136</v>
      </c>
      <c r="B104" s="5" t="s">
        <v>83</v>
      </c>
      <c r="C104" s="14">
        <v>99066709</v>
      </c>
      <c r="D104" s="14">
        <v>117195159</v>
      </c>
      <c r="E104" s="14">
        <f t="shared" si="25"/>
        <v>18128450</v>
      </c>
      <c r="F104" s="53">
        <f t="shared" si="26"/>
        <v>18.299235114391465</v>
      </c>
      <c r="G104" s="14">
        <v>132601944</v>
      </c>
      <c r="H104" s="53">
        <v>88.4</v>
      </c>
      <c r="I104" s="5" t="s">
        <v>18</v>
      </c>
      <c r="J104" s="13" t="s">
        <v>18</v>
      </c>
      <c r="K104" s="13" t="s">
        <v>18</v>
      </c>
      <c r="L104" s="14"/>
      <c r="M104" s="14"/>
      <c r="N104" s="14"/>
      <c r="O104" s="72"/>
      <c r="P104" s="72"/>
      <c r="Q104" s="70" t="s">
        <v>18</v>
      </c>
      <c r="R104" s="70"/>
      <c r="S104" s="12" t="s">
        <v>18</v>
      </c>
      <c r="T104" s="71" t="s">
        <v>18</v>
      </c>
      <c r="U104" s="71"/>
    </row>
    <row r="105" spans="1:21">
      <c r="A105" s="13" t="s">
        <v>137</v>
      </c>
      <c r="B105" s="5" t="s">
        <v>18</v>
      </c>
      <c r="C105" s="14"/>
      <c r="D105" s="14"/>
      <c r="E105" s="14"/>
      <c r="F105" s="53" t="s">
        <v>18</v>
      </c>
      <c r="G105" s="14"/>
      <c r="H105" s="53" t="s">
        <v>18</v>
      </c>
      <c r="I105" s="5" t="s">
        <v>23</v>
      </c>
      <c r="J105" s="13" t="s">
        <v>107</v>
      </c>
      <c r="K105" s="13" t="s">
        <v>108</v>
      </c>
      <c r="L105" s="14">
        <v>8817</v>
      </c>
      <c r="M105" s="14">
        <v>0</v>
      </c>
      <c r="N105" s="14">
        <v>0</v>
      </c>
      <c r="O105" s="72">
        <v>0</v>
      </c>
      <c r="P105" s="72"/>
      <c r="Q105" s="70" t="s">
        <v>26</v>
      </c>
      <c r="R105" s="70"/>
      <c r="S105" s="15">
        <v>0</v>
      </c>
      <c r="T105" s="71" t="s">
        <v>18</v>
      </c>
      <c r="U105" s="71"/>
    </row>
    <row r="106" spans="1:21">
      <c r="A106" s="2"/>
      <c r="B106" s="5" t="s">
        <v>18</v>
      </c>
      <c r="C106" s="14"/>
      <c r="D106" s="14"/>
      <c r="E106" s="14"/>
      <c r="F106" s="53" t="s">
        <v>18</v>
      </c>
      <c r="G106" s="14"/>
      <c r="H106" s="53" t="s">
        <v>18</v>
      </c>
      <c r="I106" s="5" t="s">
        <v>23</v>
      </c>
      <c r="J106" s="13" t="s">
        <v>109</v>
      </c>
      <c r="K106" s="13" t="s">
        <v>108</v>
      </c>
      <c r="L106" s="14">
        <v>1241</v>
      </c>
      <c r="M106" s="14">
        <v>0</v>
      </c>
      <c r="N106" s="14">
        <v>0</v>
      </c>
      <c r="O106" s="72">
        <v>0</v>
      </c>
      <c r="P106" s="72"/>
      <c r="Q106" s="70" t="s">
        <v>26</v>
      </c>
      <c r="R106" s="70"/>
      <c r="S106" s="15">
        <v>0</v>
      </c>
      <c r="T106" s="71" t="s">
        <v>18</v>
      </c>
      <c r="U106" s="71"/>
    </row>
    <row r="107" spans="1:21">
      <c r="A107" s="2"/>
      <c r="B107" s="5" t="s">
        <v>29</v>
      </c>
      <c r="C107" s="14">
        <v>99066709</v>
      </c>
      <c r="D107" s="14">
        <v>117195159</v>
      </c>
      <c r="E107" s="14">
        <f t="shared" ref="E107:E108" si="27">D107-C107</f>
        <v>18128450</v>
      </c>
      <c r="F107" s="53">
        <f t="shared" ref="F107:F108" si="28">IFERROR((D107/C107-1)*100,0)</f>
        <v>18.299235114391465</v>
      </c>
      <c r="G107" s="14">
        <v>132601944</v>
      </c>
      <c r="H107" s="53">
        <v>88.4</v>
      </c>
      <c r="I107" s="5" t="s">
        <v>18</v>
      </c>
      <c r="J107" s="13" t="s">
        <v>18</v>
      </c>
      <c r="K107" s="13" t="s">
        <v>18</v>
      </c>
      <c r="L107" s="14"/>
      <c r="M107" s="14"/>
      <c r="N107" s="14"/>
      <c r="O107" s="72"/>
      <c r="P107" s="72"/>
      <c r="Q107" s="70" t="s">
        <v>18</v>
      </c>
      <c r="R107" s="70"/>
      <c r="S107" s="12" t="s">
        <v>18</v>
      </c>
      <c r="T107" s="71" t="s">
        <v>18</v>
      </c>
      <c r="U107" s="71"/>
    </row>
    <row r="108" spans="1:21">
      <c r="A108" s="13" t="s">
        <v>138</v>
      </c>
      <c r="B108" s="5" t="s">
        <v>83</v>
      </c>
      <c r="C108" s="14">
        <v>217259717</v>
      </c>
      <c r="D108" s="14">
        <v>254525869</v>
      </c>
      <c r="E108" s="14">
        <f t="shared" si="27"/>
        <v>37266152</v>
      </c>
      <c r="F108" s="53">
        <f t="shared" si="28"/>
        <v>17.152812548310557</v>
      </c>
      <c r="G108" s="14">
        <v>284473667</v>
      </c>
      <c r="H108" s="53">
        <v>89.5</v>
      </c>
      <c r="I108" s="5" t="s">
        <v>18</v>
      </c>
      <c r="J108" s="13" t="s">
        <v>18</v>
      </c>
      <c r="K108" s="13" t="s">
        <v>18</v>
      </c>
      <c r="L108" s="14"/>
      <c r="M108" s="14"/>
      <c r="N108" s="14"/>
      <c r="O108" s="72"/>
      <c r="P108" s="72"/>
      <c r="Q108" s="70" t="s">
        <v>18</v>
      </c>
      <c r="R108" s="70"/>
      <c r="S108" s="12" t="s">
        <v>18</v>
      </c>
      <c r="T108" s="71" t="s">
        <v>18</v>
      </c>
      <c r="U108" s="71"/>
    </row>
    <row r="109" spans="1:21">
      <c r="A109" s="13" t="s">
        <v>139</v>
      </c>
      <c r="B109" s="5" t="s">
        <v>18</v>
      </c>
      <c r="C109" s="14"/>
      <c r="D109" s="14"/>
      <c r="E109" s="14"/>
      <c r="F109" s="53" t="s">
        <v>18</v>
      </c>
      <c r="G109" s="14"/>
      <c r="H109" s="53" t="s">
        <v>18</v>
      </c>
      <c r="I109" s="5" t="s">
        <v>23</v>
      </c>
      <c r="J109" s="13" t="s">
        <v>107</v>
      </c>
      <c r="K109" s="13" t="s">
        <v>108</v>
      </c>
      <c r="L109" s="14">
        <v>21249</v>
      </c>
      <c r="M109" s="14">
        <v>0</v>
      </c>
      <c r="N109" s="14">
        <v>0</v>
      </c>
      <c r="O109" s="72">
        <v>0</v>
      </c>
      <c r="P109" s="72"/>
      <c r="Q109" s="70" t="s">
        <v>26</v>
      </c>
      <c r="R109" s="70"/>
      <c r="S109" s="15">
        <v>0</v>
      </c>
      <c r="T109" s="71" t="s">
        <v>18</v>
      </c>
      <c r="U109" s="71"/>
    </row>
    <row r="110" spans="1:21">
      <c r="A110" s="2"/>
      <c r="B110" s="5" t="s">
        <v>18</v>
      </c>
      <c r="C110" s="14"/>
      <c r="D110" s="14"/>
      <c r="E110" s="14"/>
      <c r="F110" s="53" t="s">
        <v>18</v>
      </c>
      <c r="G110" s="14"/>
      <c r="H110" s="53" t="s">
        <v>18</v>
      </c>
      <c r="I110" s="5" t="s">
        <v>23</v>
      </c>
      <c r="J110" s="13" t="s">
        <v>109</v>
      </c>
      <c r="K110" s="13" t="s">
        <v>108</v>
      </c>
      <c r="L110" s="14">
        <v>2443</v>
      </c>
      <c r="M110" s="14">
        <v>0</v>
      </c>
      <c r="N110" s="14">
        <v>0</v>
      </c>
      <c r="O110" s="72">
        <v>0</v>
      </c>
      <c r="P110" s="72"/>
      <c r="Q110" s="70" t="s">
        <v>26</v>
      </c>
      <c r="R110" s="70"/>
      <c r="S110" s="15">
        <v>0</v>
      </c>
      <c r="T110" s="71" t="s">
        <v>18</v>
      </c>
      <c r="U110" s="71"/>
    </row>
    <row r="111" spans="1:21">
      <c r="A111" s="2"/>
      <c r="B111" s="5" t="s">
        <v>29</v>
      </c>
      <c r="C111" s="14">
        <v>217259717</v>
      </c>
      <c r="D111" s="14">
        <v>254525869</v>
      </c>
      <c r="E111" s="14">
        <f t="shared" ref="E111:E112" si="29">D111-C111</f>
        <v>37266152</v>
      </c>
      <c r="F111" s="53">
        <f t="shared" ref="F111:F112" si="30">IFERROR((D111/C111-1)*100,0)</f>
        <v>17.152812548310557</v>
      </c>
      <c r="G111" s="14">
        <v>284473667</v>
      </c>
      <c r="H111" s="53">
        <v>89.5</v>
      </c>
      <c r="I111" s="5" t="s">
        <v>18</v>
      </c>
      <c r="J111" s="13" t="s">
        <v>18</v>
      </c>
      <c r="K111" s="13" t="s">
        <v>18</v>
      </c>
      <c r="L111" s="14"/>
      <c r="M111" s="14"/>
      <c r="N111" s="14"/>
      <c r="O111" s="72"/>
      <c r="P111" s="72"/>
      <c r="Q111" s="70" t="s">
        <v>18</v>
      </c>
      <c r="R111" s="70"/>
      <c r="S111" s="12" t="s">
        <v>18</v>
      </c>
      <c r="T111" s="71" t="s">
        <v>18</v>
      </c>
      <c r="U111" s="71"/>
    </row>
    <row r="112" spans="1:21">
      <c r="A112" s="13" t="s">
        <v>140</v>
      </c>
      <c r="B112" s="5" t="s">
        <v>83</v>
      </c>
      <c r="C112" s="14">
        <v>235749867</v>
      </c>
      <c r="D112" s="14">
        <v>276473717</v>
      </c>
      <c r="E112" s="14">
        <f t="shared" si="29"/>
        <v>40723850</v>
      </c>
      <c r="F112" s="53">
        <f t="shared" si="30"/>
        <v>17.274177295718253</v>
      </c>
      <c r="G112" s="14">
        <v>303814976</v>
      </c>
      <c r="H112" s="53">
        <v>91</v>
      </c>
      <c r="I112" s="5" t="s">
        <v>18</v>
      </c>
      <c r="J112" s="13" t="s">
        <v>18</v>
      </c>
      <c r="K112" s="13" t="s">
        <v>18</v>
      </c>
      <c r="L112" s="14"/>
      <c r="M112" s="14"/>
      <c r="N112" s="14"/>
      <c r="O112" s="72"/>
      <c r="P112" s="72"/>
      <c r="Q112" s="70" t="s">
        <v>18</v>
      </c>
      <c r="R112" s="70"/>
      <c r="S112" s="12" t="s">
        <v>18</v>
      </c>
      <c r="T112" s="71" t="s">
        <v>18</v>
      </c>
      <c r="U112" s="71"/>
    </row>
    <row r="113" spans="1:21">
      <c r="A113" s="13" t="s">
        <v>141</v>
      </c>
      <c r="B113" s="5" t="s">
        <v>18</v>
      </c>
      <c r="C113" s="14"/>
      <c r="D113" s="14"/>
      <c r="E113" s="14"/>
      <c r="F113" s="53" t="s">
        <v>18</v>
      </c>
      <c r="G113" s="14"/>
      <c r="H113" s="53" t="s">
        <v>18</v>
      </c>
      <c r="I113" s="5" t="s">
        <v>23</v>
      </c>
      <c r="J113" s="13" t="s">
        <v>107</v>
      </c>
      <c r="K113" s="13" t="s">
        <v>108</v>
      </c>
      <c r="L113" s="14">
        <v>58079</v>
      </c>
      <c r="M113" s="14">
        <v>0</v>
      </c>
      <c r="N113" s="14">
        <v>0</v>
      </c>
      <c r="O113" s="72">
        <v>0</v>
      </c>
      <c r="P113" s="72"/>
      <c r="Q113" s="70" t="s">
        <v>26</v>
      </c>
      <c r="R113" s="70"/>
      <c r="S113" s="15">
        <v>0</v>
      </c>
      <c r="T113" s="71" t="s">
        <v>18</v>
      </c>
      <c r="U113" s="71"/>
    </row>
    <row r="114" spans="1:21">
      <c r="A114" s="2"/>
      <c r="B114" s="5" t="s">
        <v>18</v>
      </c>
      <c r="C114" s="14"/>
      <c r="D114" s="14"/>
      <c r="E114" s="14"/>
      <c r="F114" s="53" t="s">
        <v>18</v>
      </c>
      <c r="G114" s="14"/>
      <c r="H114" s="53" t="s">
        <v>18</v>
      </c>
      <c r="I114" s="5" t="s">
        <v>23</v>
      </c>
      <c r="J114" s="13" t="s">
        <v>109</v>
      </c>
      <c r="K114" s="13" t="s">
        <v>108</v>
      </c>
      <c r="L114" s="14">
        <v>2676</v>
      </c>
      <c r="M114" s="14">
        <v>0</v>
      </c>
      <c r="N114" s="14">
        <v>0</v>
      </c>
      <c r="O114" s="72">
        <v>0</v>
      </c>
      <c r="P114" s="72"/>
      <c r="Q114" s="70" t="s">
        <v>26</v>
      </c>
      <c r="R114" s="70"/>
      <c r="S114" s="15">
        <v>0</v>
      </c>
      <c r="T114" s="71" t="s">
        <v>18</v>
      </c>
      <c r="U114" s="71"/>
    </row>
    <row r="115" spans="1:21">
      <c r="A115" s="2"/>
      <c r="B115" s="5" t="s">
        <v>29</v>
      </c>
      <c r="C115" s="14">
        <v>235749867</v>
      </c>
      <c r="D115" s="14">
        <v>276473717</v>
      </c>
      <c r="E115" s="14">
        <f t="shared" ref="E115:E116" si="31">D115-C115</f>
        <v>40723850</v>
      </c>
      <c r="F115" s="53">
        <f t="shared" ref="F115:F116" si="32">IFERROR((D115/C115-1)*100,0)</f>
        <v>17.274177295718253</v>
      </c>
      <c r="G115" s="14">
        <v>303814976</v>
      </c>
      <c r="H115" s="53">
        <v>91</v>
      </c>
      <c r="I115" s="5" t="s">
        <v>18</v>
      </c>
      <c r="J115" s="13" t="s">
        <v>18</v>
      </c>
      <c r="K115" s="13" t="s">
        <v>18</v>
      </c>
      <c r="L115" s="14"/>
      <c r="M115" s="14"/>
      <c r="N115" s="14"/>
      <c r="O115" s="72"/>
      <c r="P115" s="72"/>
      <c r="Q115" s="70" t="s">
        <v>18</v>
      </c>
      <c r="R115" s="70"/>
      <c r="S115" s="12" t="s">
        <v>18</v>
      </c>
      <c r="T115" s="71" t="s">
        <v>18</v>
      </c>
      <c r="U115" s="71"/>
    </row>
    <row r="116" spans="1:21">
      <c r="A116" s="13" t="s">
        <v>142</v>
      </c>
      <c r="B116" s="5" t="s">
        <v>83</v>
      </c>
      <c r="C116" s="14">
        <v>141390336</v>
      </c>
      <c r="D116" s="14">
        <v>173175833</v>
      </c>
      <c r="E116" s="14">
        <f t="shared" si="31"/>
        <v>31785497</v>
      </c>
      <c r="F116" s="53">
        <f t="shared" si="32"/>
        <v>22.480671521991425</v>
      </c>
      <c r="G116" s="14">
        <v>197460757</v>
      </c>
      <c r="H116" s="53">
        <v>87.7</v>
      </c>
      <c r="I116" s="5" t="s">
        <v>18</v>
      </c>
      <c r="J116" s="13" t="s">
        <v>18</v>
      </c>
      <c r="K116" s="13" t="s">
        <v>18</v>
      </c>
      <c r="L116" s="14"/>
      <c r="M116" s="14"/>
      <c r="N116" s="14"/>
      <c r="O116" s="72"/>
      <c r="P116" s="72"/>
      <c r="Q116" s="70" t="s">
        <v>18</v>
      </c>
      <c r="R116" s="70"/>
      <c r="S116" s="12" t="s">
        <v>18</v>
      </c>
      <c r="T116" s="71" t="s">
        <v>18</v>
      </c>
      <c r="U116" s="71"/>
    </row>
    <row r="117" spans="1:21">
      <c r="A117" s="13" t="s">
        <v>143</v>
      </c>
      <c r="B117" s="5" t="s">
        <v>18</v>
      </c>
      <c r="C117" s="14"/>
      <c r="D117" s="14"/>
      <c r="E117" s="14"/>
      <c r="F117" s="53" t="s">
        <v>18</v>
      </c>
      <c r="G117" s="14"/>
      <c r="H117" s="53" t="s">
        <v>18</v>
      </c>
      <c r="I117" s="5" t="s">
        <v>23</v>
      </c>
      <c r="J117" s="13" t="s">
        <v>107</v>
      </c>
      <c r="K117" s="13" t="s">
        <v>108</v>
      </c>
      <c r="L117" s="14">
        <v>19207</v>
      </c>
      <c r="M117" s="14">
        <v>0</v>
      </c>
      <c r="N117" s="14">
        <v>0</v>
      </c>
      <c r="O117" s="72">
        <v>0</v>
      </c>
      <c r="P117" s="72"/>
      <c r="Q117" s="70" t="s">
        <v>26</v>
      </c>
      <c r="R117" s="70"/>
      <c r="S117" s="15">
        <v>0</v>
      </c>
      <c r="T117" s="71" t="s">
        <v>18</v>
      </c>
      <c r="U117" s="71"/>
    </row>
    <row r="118" spans="1:21">
      <c r="A118" s="2"/>
      <c r="B118" s="5" t="s">
        <v>18</v>
      </c>
      <c r="C118" s="14"/>
      <c r="D118" s="14"/>
      <c r="E118" s="14"/>
      <c r="F118" s="53" t="s">
        <v>18</v>
      </c>
      <c r="G118" s="14"/>
      <c r="H118" s="53" t="s">
        <v>18</v>
      </c>
      <c r="I118" s="5" t="s">
        <v>23</v>
      </c>
      <c r="J118" s="13" t="s">
        <v>109</v>
      </c>
      <c r="K118" s="13" t="s">
        <v>108</v>
      </c>
      <c r="L118" s="14">
        <v>1089</v>
      </c>
      <c r="M118" s="14">
        <v>0</v>
      </c>
      <c r="N118" s="14">
        <v>0</v>
      </c>
      <c r="O118" s="72">
        <v>0</v>
      </c>
      <c r="P118" s="72"/>
      <c r="Q118" s="70" t="s">
        <v>26</v>
      </c>
      <c r="R118" s="70"/>
      <c r="S118" s="15">
        <v>0</v>
      </c>
      <c r="T118" s="71" t="s">
        <v>18</v>
      </c>
      <c r="U118" s="71"/>
    </row>
    <row r="119" spans="1:21">
      <c r="A119" s="2"/>
      <c r="B119" s="5" t="s">
        <v>29</v>
      </c>
      <c r="C119" s="14">
        <v>141390336</v>
      </c>
      <c r="D119" s="14">
        <v>173175833</v>
      </c>
      <c r="E119" s="14">
        <f t="shared" ref="E119:E120" si="33">D119-C119</f>
        <v>31785497</v>
      </c>
      <c r="F119" s="53">
        <f t="shared" ref="F119:F120" si="34">IFERROR((D119/C119-1)*100,0)</f>
        <v>22.480671521991425</v>
      </c>
      <c r="G119" s="14">
        <v>197460757</v>
      </c>
      <c r="H119" s="53">
        <v>87.7</v>
      </c>
      <c r="I119" s="5" t="s">
        <v>18</v>
      </c>
      <c r="J119" s="13" t="s">
        <v>18</v>
      </c>
      <c r="K119" s="13" t="s">
        <v>18</v>
      </c>
      <c r="L119" s="14"/>
      <c r="M119" s="14"/>
      <c r="N119" s="14"/>
      <c r="O119" s="72"/>
      <c r="P119" s="72"/>
      <c r="Q119" s="70" t="s">
        <v>18</v>
      </c>
      <c r="R119" s="70"/>
      <c r="S119" s="12" t="s">
        <v>18</v>
      </c>
      <c r="T119" s="71" t="s">
        <v>18</v>
      </c>
      <c r="U119" s="71"/>
    </row>
    <row r="120" spans="1:21">
      <c r="A120" s="13" t="s">
        <v>144</v>
      </c>
      <c r="B120" s="5" t="s">
        <v>83</v>
      </c>
      <c r="C120" s="14">
        <v>95939620</v>
      </c>
      <c r="D120" s="14">
        <v>114547057</v>
      </c>
      <c r="E120" s="14">
        <f t="shared" si="33"/>
        <v>18607437</v>
      </c>
      <c r="F120" s="53">
        <f t="shared" si="34"/>
        <v>19.394945487588956</v>
      </c>
      <c r="G120" s="14">
        <v>128680637</v>
      </c>
      <c r="H120" s="53">
        <v>89</v>
      </c>
      <c r="I120" s="5" t="s">
        <v>18</v>
      </c>
      <c r="J120" s="13" t="s">
        <v>18</v>
      </c>
      <c r="K120" s="13" t="s">
        <v>18</v>
      </c>
      <c r="L120" s="14"/>
      <c r="M120" s="14"/>
      <c r="N120" s="14"/>
      <c r="O120" s="72"/>
      <c r="P120" s="72"/>
      <c r="Q120" s="70" t="s">
        <v>18</v>
      </c>
      <c r="R120" s="70"/>
      <c r="S120" s="12" t="s">
        <v>18</v>
      </c>
      <c r="T120" s="71" t="s">
        <v>18</v>
      </c>
      <c r="U120" s="71"/>
    </row>
    <row r="121" spans="1:21">
      <c r="A121" s="13" t="s">
        <v>145</v>
      </c>
      <c r="B121" s="5" t="s">
        <v>18</v>
      </c>
      <c r="C121" s="14"/>
      <c r="D121" s="14"/>
      <c r="E121" s="14"/>
      <c r="F121" s="53" t="s">
        <v>18</v>
      </c>
      <c r="G121" s="14"/>
      <c r="H121" s="53" t="s">
        <v>18</v>
      </c>
      <c r="I121" s="5" t="s">
        <v>23</v>
      </c>
      <c r="J121" s="13" t="s">
        <v>107</v>
      </c>
      <c r="K121" s="13" t="s">
        <v>108</v>
      </c>
      <c r="L121" s="14">
        <v>9229</v>
      </c>
      <c r="M121" s="14">
        <v>0</v>
      </c>
      <c r="N121" s="14">
        <v>0</v>
      </c>
      <c r="O121" s="72">
        <v>0</v>
      </c>
      <c r="P121" s="72"/>
      <c r="Q121" s="70" t="s">
        <v>26</v>
      </c>
      <c r="R121" s="70"/>
      <c r="S121" s="15">
        <v>0</v>
      </c>
      <c r="T121" s="71" t="s">
        <v>18</v>
      </c>
      <c r="U121" s="71"/>
    </row>
    <row r="122" spans="1:21">
      <c r="A122" s="2"/>
      <c r="B122" s="5" t="s">
        <v>18</v>
      </c>
      <c r="C122" s="14"/>
      <c r="D122" s="14"/>
      <c r="E122" s="14"/>
      <c r="F122" s="53" t="s">
        <v>18</v>
      </c>
      <c r="G122" s="14"/>
      <c r="H122" s="53" t="s">
        <v>18</v>
      </c>
      <c r="I122" s="5" t="s">
        <v>23</v>
      </c>
      <c r="J122" s="13" t="s">
        <v>109</v>
      </c>
      <c r="K122" s="13" t="s">
        <v>108</v>
      </c>
      <c r="L122" s="14">
        <v>2013</v>
      </c>
      <c r="M122" s="14">
        <v>0</v>
      </c>
      <c r="N122" s="14">
        <v>0</v>
      </c>
      <c r="O122" s="72">
        <v>0</v>
      </c>
      <c r="P122" s="72"/>
      <c r="Q122" s="70" t="s">
        <v>26</v>
      </c>
      <c r="R122" s="70"/>
      <c r="S122" s="15">
        <v>0</v>
      </c>
      <c r="T122" s="71" t="s">
        <v>18</v>
      </c>
      <c r="U122" s="71"/>
    </row>
    <row r="123" spans="1:21">
      <c r="A123" s="2"/>
      <c r="B123" s="5" t="s">
        <v>29</v>
      </c>
      <c r="C123" s="14">
        <v>95939620</v>
      </c>
      <c r="D123" s="14">
        <v>114547057</v>
      </c>
      <c r="E123" s="14">
        <f t="shared" ref="E123:E124" si="35">D123-C123</f>
        <v>18607437</v>
      </c>
      <c r="F123" s="53">
        <f t="shared" ref="F123:F124" si="36">IFERROR((D123/C123-1)*100,0)</f>
        <v>19.394945487588956</v>
      </c>
      <c r="G123" s="14">
        <v>128680637</v>
      </c>
      <c r="H123" s="53">
        <v>89</v>
      </c>
      <c r="I123" s="5" t="s">
        <v>18</v>
      </c>
      <c r="J123" s="13" t="s">
        <v>18</v>
      </c>
      <c r="K123" s="13" t="s">
        <v>18</v>
      </c>
      <c r="L123" s="14"/>
      <c r="M123" s="14"/>
      <c r="N123" s="14"/>
      <c r="O123" s="72"/>
      <c r="P123" s="72"/>
      <c r="Q123" s="70" t="s">
        <v>18</v>
      </c>
      <c r="R123" s="70"/>
      <c r="S123" s="12" t="s">
        <v>18</v>
      </c>
      <c r="T123" s="71" t="s">
        <v>18</v>
      </c>
      <c r="U123" s="71"/>
    </row>
    <row r="124" spans="1:21">
      <c r="A124" s="13" t="s">
        <v>146</v>
      </c>
      <c r="B124" s="5" t="s">
        <v>83</v>
      </c>
      <c r="C124" s="14">
        <v>117445389</v>
      </c>
      <c r="D124" s="14">
        <v>147204382</v>
      </c>
      <c r="E124" s="14">
        <f t="shared" si="35"/>
        <v>29758993</v>
      </c>
      <c r="F124" s="53">
        <f t="shared" si="36"/>
        <v>25.338579277897399</v>
      </c>
      <c r="G124" s="14">
        <v>166999023</v>
      </c>
      <c r="H124" s="53">
        <v>88.1</v>
      </c>
      <c r="I124" s="5" t="s">
        <v>18</v>
      </c>
      <c r="J124" s="13" t="s">
        <v>18</v>
      </c>
      <c r="K124" s="13" t="s">
        <v>18</v>
      </c>
      <c r="L124" s="14"/>
      <c r="M124" s="14"/>
      <c r="N124" s="14"/>
      <c r="O124" s="72"/>
      <c r="P124" s="72"/>
      <c r="Q124" s="70" t="s">
        <v>18</v>
      </c>
      <c r="R124" s="70"/>
      <c r="S124" s="12" t="s">
        <v>18</v>
      </c>
      <c r="T124" s="71" t="s">
        <v>18</v>
      </c>
      <c r="U124" s="71"/>
    </row>
    <row r="125" spans="1:21">
      <c r="A125" s="13" t="s">
        <v>147</v>
      </c>
      <c r="B125" s="5" t="s">
        <v>18</v>
      </c>
      <c r="C125" s="14"/>
      <c r="D125" s="14"/>
      <c r="E125" s="14"/>
      <c r="F125" s="53" t="s">
        <v>18</v>
      </c>
      <c r="G125" s="14"/>
      <c r="H125" s="53" t="s">
        <v>18</v>
      </c>
      <c r="I125" s="5" t="s">
        <v>23</v>
      </c>
      <c r="J125" s="13" t="s">
        <v>107</v>
      </c>
      <c r="K125" s="13" t="s">
        <v>108</v>
      </c>
      <c r="L125" s="14">
        <v>13375</v>
      </c>
      <c r="M125" s="14">
        <v>0</v>
      </c>
      <c r="N125" s="14">
        <v>0</v>
      </c>
      <c r="O125" s="72">
        <v>0</v>
      </c>
      <c r="P125" s="72"/>
      <c r="Q125" s="70" t="s">
        <v>26</v>
      </c>
      <c r="R125" s="70"/>
      <c r="S125" s="15">
        <v>0</v>
      </c>
      <c r="T125" s="71" t="s">
        <v>18</v>
      </c>
      <c r="U125" s="71"/>
    </row>
    <row r="126" spans="1:21">
      <c r="A126" s="2"/>
      <c r="B126" s="5" t="s">
        <v>18</v>
      </c>
      <c r="C126" s="14"/>
      <c r="D126" s="14"/>
      <c r="E126" s="14"/>
      <c r="F126" s="53" t="s">
        <v>18</v>
      </c>
      <c r="G126" s="14"/>
      <c r="H126" s="53" t="s">
        <v>18</v>
      </c>
      <c r="I126" s="5" t="s">
        <v>23</v>
      </c>
      <c r="J126" s="13" t="s">
        <v>109</v>
      </c>
      <c r="K126" s="13" t="s">
        <v>108</v>
      </c>
      <c r="L126" s="14">
        <v>706</v>
      </c>
      <c r="M126" s="14">
        <v>0</v>
      </c>
      <c r="N126" s="14">
        <v>0</v>
      </c>
      <c r="O126" s="72">
        <v>0</v>
      </c>
      <c r="P126" s="72"/>
      <c r="Q126" s="70" t="s">
        <v>26</v>
      </c>
      <c r="R126" s="70"/>
      <c r="S126" s="15">
        <v>0</v>
      </c>
      <c r="T126" s="71" t="s">
        <v>18</v>
      </c>
      <c r="U126" s="71"/>
    </row>
    <row r="127" spans="1:21">
      <c r="A127" s="2"/>
      <c r="B127" s="5" t="s">
        <v>29</v>
      </c>
      <c r="C127" s="14">
        <v>117445389</v>
      </c>
      <c r="D127" s="14">
        <v>147204382</v>
      </c>
      <c r="E127" s="14">
        <f t="shared" ref="E127:E128" si="37">D127-C127</f>
        <v>29758993</v>
      </c>
      <c r="F127" s="53">
        <f t="shared" ref="F127:F128" si="38">IFERROR((D127/C127-1)*100,0)</f>
        <v>25.338579277897399</v>
      </c>
      <c r="G127" s="14">
        <v>166999023</v>
      </c>
      <c r="H127" s="53">
        <v>88.1</v>
      </c>
      <c r="I127" s="5" t="s">
        <v>18</v>
      </c>
      <c r="J127" s="13" t="s">
        <v>18</v>
      </c>
      <c r="K127" s="13" t="s">
        <v>18</v>
      </c>
      <c r="L127" s="14"/>
      <c r="M127" s="14"/>
      <c r="N127" s="14"/>
      <c r="O127" s="72"/>
      <c r="P127" s="72"/>
      <c r="Q127" s="70" t="s">
        <v>18</v>
      </c>
      <c r="R127" s="70"/>
      <c r="S127" s="12" t="s">
        <v>18</v>
      </c>
      <c r="T127" s="71" t="s">
        <v>18</v>
      </c>
      <c r="U127" s="71"/>
    </row>
    <row r="128" spans="1:21">
      <c r="A128" s="13" t="s">
        <v>148</v>
      </c>
      <c r="B128" s="5" t="s">
        <v>83</v>
      </c>
      <c r="C128" s="14">
        <v>121276873</v>
      </c>
      <c r="D128" s="14">
        <v>150079348</v>
      </c>
      <c r="E128" s="14">
        <f t="shared" si="37"/>
        <v>28802475</v>
      </c>
      <c r="F128" s="53">
        <f t="shared" si="38"/>
        <v>23.749354916167743</v>
      </c>
      <c r="G128" s="14">
        <v>167750215</v>
      </c>
      <c r="H128" s="53">
        <v>89.5</v>
      </c>
      <c r="I128" s="5" t="s">
        <v>18</v>
      </c>
      <c r="J128" s="13" t="s">
        <v>18</v>
      </c>
      <c r="K128" s="13" t="s">
        <v>18</v>
      </c>
      <c r="L128" s="14"/>
      <c r="M128" s="14"/>
      <c r="N128" s="14"/>
      <c r="O128" s="72"/>
      <c r="P128" s="72"/>
      <c r="Q128" s="70" t="s">
        <v>18</v>
      </c>
      <c r="R128" s="70"/>
      <c r="S128" s="12" t="s">
        <v>18</v>
      </c>
      <c r="T128" s="71" t="s">
        <v>18</v>
      </c>
      <c r="U128" s="71"/>
    </row>
    <row r="129" spans="1:21">
      <c r="A129" s="13" t="s">
        <v>149</v>
      </c>
      <c r="B129" s="5" t="s">
        <v>18</v>
      </c>
      <c r="C129" s="14"/>
      <c r="D129" s="14"/>
      <c r="E129" s="14"/>
      <c r="F129" s="53" t="s">
        <v>18</v>
      </c>
      <c r="G129" s="14"/>
      <c r="H129" s="53" t="s">
        <v>18</v>
      </c>
      <c r="I129" s="5" t="s">
        <v>23</v>
      </c>
      <c r="J129" s="13" t="s">
        <v>107</v>
      </c>
      <c r="K129" s="13" t="s">
        <v>108</v>
      </c>
      <c r="L129" s="14">
        <v>15067</v>
      </c>
      <c r="M129" s="14">
        <v>0</v>
      </c>
      <c r="N129" s="14">
        <v>0</v>
      </c>
      <c r="O129" s="72">
        <v>0</v>
      </c>
      <c r="P129" s="72"/>
      <c r="Q129" s="70" t="s">
        <v>26</v>
      </c>
      <c r="R129" s="70"/>
      <c r="S129" s="15">
        <v>0</v>
      </c>
      <c r="T129" s="71" t="s">
        <v>18</v>
      </c>
      <c r="U129" s="71"/>
    </row>
    <row r="130" spans="1:21">
      <c r="A130" s="2"/>
      <c r="B130" s="5" t="s">
        <v>18</v>
      </c>
      <c r="C130" s="14"/>
      <c r="D130" s="14"/>
      <c r="E130" s="14"/>
      <c r="F130" s="53" t="s">
        <v>18</v>
      </c>
      <c r="G130" s="14"/>
      <c r="H130" s="53" t="s">
        <v>18</v>
      </c>
      <c r="I130" s="5" t="s">
        <v>23</v>
      </c>
      <c r="J130" s="13" t="s">
        <v>109</v>
      </c>
      <c r="K130" s="13" t="s">
        <v>108</v>
      </c>
      <c r="L130" s="14">
        <v>1469</v>
      </c>
      <c r="M130" s="14">
        <v>0</v>
      </c>
      <c r="N130" s="14">
        <v>0</v>
      </c>
      <c r="O130" s="72">
        <v>0</v>
      </c>
      <c r="P130" s="72"/>
      <c r="Q130" s="70" t="s">
        <v>26</v>
      </c>
      <c r="R130" s="70"/>
      <c r="S130" s="15">
        <v>0</v>
      </c>
      <c r="T130" s="71" t="s">
        <v>18</v>
      </c>
      <c r="U130" s="71"/>
    </row>
    <row r="131" spans="1:21">
      <c r="A131" s="2"/>
      <c r="B131" s="5" t="s">
        <v>29</v>
      </c>
      <c r="C131" s="14">
        <v>121276873</v>
      </c>
      <c r="D131" s="14">
        <v>150079348</v>
      </c>
      <c r="E131" s="14">
        <f t="shared" ref="E131:E132" si="39">D131-C131</f>
        <v>28802475</v>
      </c>
      <c r="F131" s="53">
        <f t="shared" ref="F131:F132" si="40">IFERROR((D131/C131-1)*100,0)</f>
        <v>23.749354916167743</v>
      </c>
      <c r="G131" s="14">
        <v>167750215</v>
      </c>
      <c r="H131" s="53">
        <v>89.5</v>
      </c>
      <c r="I131" s="5" t="s">
        <v>18</v>
      </c>
      <c r="J131" s="13" t="s">
        <v>18</v>
      </c>
      <c r="K131" s="13" t="s">
        <v>18</v>
      </c>
      <c r="L131" s="14"/>
      <c r="M131" s="14"/>
      <c r="N131" s="14"/>
      <c r="O131" s="72"/>
      <c r="P131" s="72"/>
      <c r="Q131" s="70" t="s">
        <v>18</v>
      </c>
      <c r="R131" s="70"/>
      <c r="S131" s="12" t="s">
        <v>18</v>
      </c>
      <c r="T131" s="71" t="s">
        <v>18</v>
      </c>
      <c r="U131" s="71"/>
    </row>
    <row r="132" spans="1:21">
      <c r="A132" s="13" t="s">
        <v>150</v>
      </c>
      <c r="B132" s="5" t="s">
        <v>83</v>
      </c>
      <c r="C132" s="14">
        <v>278917703</v>
      </c>
      <c r="D132" s="14">
        <v>311848151</v>
      </c>
      <c r="E132" s="14">
        <f t="shared" si="39"/>
        <v>32930448</v>
      </c>
      <c r="F132" s="53">
        <f t="shared" si="40"/>
        <v>11.806510539060344</v>
      </c>
      <c r="G132" s="14">
        <v>367893557</v>
      </c>
      <c r="H132" s="53">
        <v>84.8</v>
      </c>
      <c r="I132" s="5" t="s">
        <v>18</v>
      </c>
      <c r="J132" s="13" t="s">
        <v>18</v>
      </c>
      <c r="K132" s="13" t="s">
        <v>18</v>
      </c>
      <c r="L132" s="14"/>
      <c r="M132" s="14"/>
      <c r="N132" s="14"/>
      <c r="O132" s="72"/>
      <c r="P132" s="72"/>
      <c r="Q132" s="70" t="s">
        <v>18</v>
      </c>
      <c r="R132" s="70"/>
      <c r="S132" s="12" t="s">
        <v>18</v>
      </c>
      <c r="T132" s="71" t="s">
        <v>18</v>
      </c>
      <c r="U132" s="71"/>
    </row>
    <row r="133" spans="1:21">
      <c r="A133" s="13" t="s">
        <v>151</v>
      </c>
      <c r="B133" s="5" t="s">
        <v>18</v>
      </c>
      <c r="C133" s="14"/>
      <c r="D133" s="14"/>
      <c r="E133" s="14"/>
      <c r="F133" s="53" t="s">
        <v>18</v>
      </c>
      <c r="G133" s="14"/>
      <c r="H133" s="53" t="s">
        <v>18</v>
      </c>
      <c r="I133" s="5" t="s">
        <v>23</v>
      </c>
      <c r="J133" s="13" t="s">
        <v>107</v>
      </c>
      <c r="K133" s="13" t="s">
        <v>108</v>
      </c>
      <c r="L133" s="14">
        <v>35083</v>
      </c>
      <c r="M133" s="14">
        <v>0</v>
      </c>
      <c r="N133" s="14">
        <v>0</v>
      </c>
      <c r="O133" s="72">
        <v>0</v>
      </c>
      <c r="P133" s="72"/>
      <c r="Q133" s="70" t="s">
        <v>26</v>
      </c>
      <c r="R133" s="70"/>
      <c r="S133" s="15">
        <v>0</v>
      </c>
      <c r="T133" s="71" t="s">
        <v>18</v>
      </c>
      <c r="U133" s="71"/>
    </row>
    <row r="134" spans="1:21">
      <c r="A134" s="2"/>
      <c r="B134" s="5" t="s">
        <v>18</v>
      </c>
      <c r="C134" s="14"/>
      <c r="D134" s="14"/>
      <c r="E134" s="14"/>
      <c r="F134" s="53" t="s">
        <v>18</v>
      </c>
      <c r="G134" s="14"/>
      <c r="H134" s="53" t="s">
        <v>18</v>
      </c>
      <c r="I134" s="5" t="s">
        <v>23</v>
      </c>
      <c r="J134" s="13" t="s">
        <v>109</v>
      </c>
      <c r="K134" s="13" t="s">
        <v>108</v>
      </c>
      <c r="L134" s="14">
        <v>5977</v>
      </c>
      <c r="M134" s="14">
        <v>0</v>
      </c>
      <c r="N134" s="14">
        <v>0</v>
      </c>
      <c r="O134" s="72">
        <v>0</v>
      </c>
      <c r="P134" s="72"/>
      <c r="Q134" s="70" t="s">
        <v>26</v>
      </c>
      <c r="R134" s="70"/>
      <c r="S134" s="15">
        <v>0</v>
      </c>
      <c r="T134" s="71" t="s">
        <v>18</v>
      </c>
      <c r="U134" s="71"/>
    </row>
    <row r="135" spans="1:21">
      <c r="A135" s="2"/>
      <c r="B135" s="5" t="s">
        <v>29</v>
      </c>
      <c r="C135" s="14">
        <v>278917703</v>
      </c>
      <c r="D135" s="14">
        <v>311848151</v>
      </c>
      <c r="E135" s="14">
        <f t="shared" ref="E135:E136" si="41">D135-C135</f>
        <v>32930448</v>
      </c>
      <c r="F135" s="53">
        <f t="shared" ref="F135:F136" si="42">IFERROR((D135/C135-1)*100,0)</f>
        <v>11.806510539060344</v>
      </c>
      <c r="G135" s="14">
        <v>367893557</v>
      </c>
      <c r="H135" s="53">
        <v>84.8</v>
      </c>
      <c r="I135" s="5" t="s">
        <v>18</v>
      </c>
      <c r="J135" s="13" t="s">
        <v>18</v>
      </c>
      <c r="K135" s="13" t="s">
        <v>18</v>
      </c>
      <c r="L135" s="14"/>
      <c r="M135" s="14"/>
      <c r="N135" s="14"/>
      <c r="O135" s="72"/>
      <c r="P135" s="72"/>
      <c r="Q135" s="70" t="s">
        <v>18</v>
      </c>
      <c r="R135" s="70"/>
      <c r="S135" s="12" t="s">
        <v>18</v>
      </c>
      <c r="T135" s="71" t="s">
        <v>18</v>
      </c>
      <c r="U135" s="71"/>
    </row>
    <row r="136" spans="1:21">
      <c r="A136" s="13" t="s">
        <v>152</v>
      </c>
      <c r="B136" s="5" t="s">
        <v>83</v>
      </c>
      <c r="C136" s="14">
        <v>417823941</v>
      </c>
      <c r="D136" s="14">
        <v>490567286</v>
      </c>
      <c r="E136" s="14">
        <f t="shared" si="41"/>
        <v>72743345</v>
      </c>
      <c r="F136" s="53">
        <f t="shared" si="42"/>
        <v>17.41004711838665</v>
      </c>
      <c r="G136" s="14">
        <v>568853309</v>
      </c>
      <c r="H136" s="53">
        <v>86.2</v>
      </c>
      <c r="I136" s="5" t="s">
        <v>18</v>
      </c>
      <c r="J136" s="13" t="s">
        <v>18</v>
      </c>
      <c r="K136" s="13" t="s">
        <v>18</v>
      </c>
      <c r="L136" s="14"/>
      <c r="M136" s="14"/>
      <c r="N136" s="14"/>
      <c r="O136" s="72"/>
      <c r="P136" s="72"/>
      <c r="Q136" s="70" t="s">
        <v>18</v>
      </c>
      <c r="R136" s="70"/>
      <c r="S136" s="12" t="s">
        <v>18</v>
      </c>
      <c r="T136" s="71" t="s">
        <v>18</v>
      </c>
      <c r="U136" s="71"/>
    </row>
    <row r="137" spans="1:21">
      <c r="A137" s="13" t="s">
        <v>153</v>
      </c>
      <c r="B137" s="5" t="s">
        <v>18</v>
      </c>
      <c r="C137" s="14"/>
      <c r="D137" s="14"/>
      <c r="E137" s="14"/>
      <c r="F137" s="53" t="s">
        <v>18</v>
      </c>
      <c r="G137" s="14"/>
      <c r="H137" s="53" t="s">
        <v>18</v>
      </c>
      <c r="I137" s="5" t="s">
        <v>23</v>
      </c>
      <c r="J137" s="13" t="s">
        <v>107</v>
      </c>
      <c r="K137" s="13" t="s">
        <v>108</v>
      </c>
      <c r="L137" s="14">
        <v>29021</v>
      </c>
      <c r="M137" s="14">
        <v>0</v>
      </c>
      <c r="N137" s="14">
        <v>0</v>
      </c>
      <c r="O137" s="72">
        <v>0</v>
      </c>
      <c r="P137" s="72"/>
      <c r="Q137" s="70" t="s">
        <v>26</v>
      </c>
      <c r="R137" s="70"/>
      <c r="S137" s="15">
        <v>0</v>
      </c>
      <c r="T137" s="71" t="s">
        <v>18</v>
      </c>
      <c r="U137" s="71"/>
    </row>
    <row r="138" spans="1:21">
      <c r="A138" s="2"/>
      <c r="B138" s="5" t="s">
        <v>18</v>
      </c>
      <c r="C138" s="14"/>
      <c r="D138" s="14"/>
      <c r="E138" s="14"/>
      <c r="F138" s="53" t="s">
        <v>18</v>
      </c>
      <c r="G138" s="14"/>
      <c r="H138" s="53" t="s">
        <v>18</v>
      </c>
      <c r="I138" s="5" t="s">
        <v>23</v>
      </c>
      <c r="J138" s="13" t="s">
        <v>109</v>
      </c>
      <c r="K138" s="13" t="s">
        <v>108</v>
      </c>
      <c r="L138" s="14">
        <v>3337</v>
      </c>
      <c r="M138" s="14">
        <v>0</v>
      </c>
      <c r="N138" s="14">
        <v>0</v>
      </c>
      <c r="O138" s="72">
        <v>0</v>
      </c>
      <c r="P138" s="72"/>
      <c r="Q138" s="70" t="s">
        <v>26</v>
      </c>
      <c r="R138" s="70"/>
      <c r="S138" s="15">
        <v>0</v>
      </c>
      <c r="T138" s="71" t="s">
        <v>18</v>
      </c>
      <c r="U138" s="71"/>
    </row>
    <row r="139" spans="1:21">
      <c r="A139" s="2"/>
      <c r="B139" s="5" t="s">
        <v>29</v>
      </c>
      <c r="C139" s="14">
        <v>417823941</v>
      </c>
      <c r="D139" s="14">
        <v>490567286</v>
      </c>
      <c r="E139" s="14">
        <f t="shared" ref="E139:E140" si="43">D139-C139</f>
        <v>72743345</v>
      </c>
      <c r="F139" s="53">
        <f t="shared" ref="F139:F140" si="44">IFERROR((D139/C139-1)*100,0)</f>
        <v>17.41004711838665</v>
      </c>
      <c r="G139" s="14">
        <v>568853309</v>
      </c>
      <c r="H139" s="53">
        <v>86.2</v>
      </c>
      <c r="I139" s="5" t="s">
        <v>18</v>
      </c>
      <c r="J139" s="13" t="s">
        <v>18</v>
      </c>
      <c r="K139" s="13" t="s">
        <v>18</v>
      </c>
      <c r="L139" s="14"/>
      <c r="M139" s="14"/>
      <c r="N139" s="14"/>
      <c r="O139" s="72"/>
      <c r="P139" s="72"/>
      <c r="Q139" s="70" t="s">
        <v>18</v>
      </c>
      <c r="R139" s="70"/>
      <c r="S139" s="12" t="s">
        <v>18</v>
      </c>
      <c r="T139" s="71" t="s">
        <v>18</v>
      </c>
      <c r="U139" s="71"/>
    </row>
    <row r="140" spans="1:21">
      <c r="A140" s="13" t="s">
        <v>154</v>
      </c>
      <c r="B140" s="5" t="s">
        <v>83</v>
      </c>
      <c r="C140" s="14">
        <v>172216911</v>
      </c>
      <c r="D140" s="14">
        <v>205748477</v>
      </c>
      <c r="E140" s="14">
        <f t="shared" si="43"/>
        <v>33531566</v>
      </c>
      <c r="F140" s="53">
        <f t="shared" si="44"/>
        <v>19.470542007340974</v>
      </c>
      <c r="G140" s="14">
        <v>229323067</v>
      </c>
      <c r="H140" s="53">
        <v>89.7</v>
      </c>
      <c r="I140" s="5" t="s">
        <v>18</v>
      </c>
      <c r="J140" s="13" t="s">
        <v>18</v>
      </c>
      <c r="K140" s="13" t="s">
        <v>18</v>
      </c>
      <c r="L140" s="14"/>
      <c r="M140" s="14"/>
      <c r="N140" s="14"/>
      <c r="O140" s="72"/>
      <c r="P140" s="72"/>
      <c r="Q140" s="70" t="s">
        <v>18</v>
      </c>
      <c r="R140" s="70"/>
      <c r="S140" s="12" t="s">
        <v>18</v>
      </c>
      <c r="T140" s="71" t="s">
        <v>18</v>
      </c>
      <c r="U140" s="71"/>
    </row>
    <row r="141" spans="1:21">
      <c r="A141" s="13" t="s">
        <v>155</v>
      </c>
      <c r="B141" s="5" t="s">
        <v>18</v>
      </c>
      <c r="C141" s="14"/>
      <c r="D141" s="14"/>
      <c r="E141" s="14"/>
      <c r="F141" s="53" t="s">
        <v>18</v>
      </c>
      <c r="G141" s="14"/>
      <c r="H141" s="53" t="s">
        <v>18</v>
      </c>
      <c r="I141" s="5" t="s">
        <v>23</v>
      </c>
      <c r="J141" s="13" t="s">
        <v>107</v>
      </c>
      <c r="K141" s="13" t="s">
        <v>108</v>
      </c>
      <c r="L141" s="14">
        <v>17925</v>
      </c>
      <c r="M141" s="14">
        <v>0</v>
      </c>
      <c r="N141" s="14">
        <v>0</v>
      </c>
      <c r="O141" s="72">
        <v>0</v>
      </c>
      <c r="P141" s="72"/>
      <c r="Q141" s="70" t="s">
        <v>26</v>
      </c>
      <c r="R141" s="70"/>
      <c r="S141" s="15">
        <v>0</v>
      </c>
      <c r="T141" s="71" t="s">
        <v>18</v>
      </c>
      <c r="U141" s="71"/>
    </row>
    <row r="142" spans="1:21">
      <c r="A142" s="2"/>
      <c r="B142" s="5" t="s">
        <v>18</v>
      </c>
      <c r="C142" s="14"/>
      <c r="D142" s="14"/>
      <c r="E142" s="14"/>
      <c r="F142" s="53" t="s">
        <v>18</v>
      </c>
      <c r="G142" s="14"/>
      <c r="H142" s="53" t="s">
        <v>18</v>
      </c>
      <c r="I142" s="5" t="s">
        <v>23</v>
      </c>
      <c r="J142" s="13" t="s">
        <v>109</v>
      </c>
      <c r="K142" s="13" t="s">
        <v>108</v>
      </c>
      <c r="L142" s="14">
        <v>1571</v>
      </c>
      <c r="M142" s="14">
        <v>0</v>
      </c>
      <c r="N142" s="14">
        <v>0</v>
      </c>
      <c r="O142" s="72">
        <v>0</v>
      </c>
      <c r="P142" s="72"/>
      <c r="Q142" s="70" t="s">
        <v>26</v>
      </c>
      <c r="R142" s="70"/>
      <c r="S142" s="15">
        <v>0</v>
      </c>
      <c r="T142" s="71" t="s">
        <v>18</v>
      </c>
      <c r="U142" s="71"/>
    </row>
    <row r="143" spans="1:21">
      <c r="A143" s="2"/>
      <c r="B143" s="5" t="s">
        <v>29</v>
      </c>
      <c r="C143" s="14">
        <v>172216911</v>
      </c>
      <c r="D143" s="14">
        <v>205748477</v>
      </c>
      <c r="E143" s="14">
        <f t="shared" ref="E143:E144" si="45">D143-C143</f>
        <v>33531566</v>
      </c>
      <c r="F143" s="53">
        <f t="shared" ref="F143:F144" si="46">IFERROR((D143/C143-1)*100,0)</f>
        <v>19.470542007340974</v>
      </c>
      <c r="G143" s="14">
        <v>229323067</v>
      </c>
      <c r="H143" s="53">
        <v>89.7</v>
      </c>
      <c r="I143" s="5" t="s">
        <v>18</v>
      </c>
      <c r="J143" s="13" t="s">
        <v>18</v>
      </c>
      <c r="K143" s="13" t="s">
        <v>18</v>
      </c>
      <c r="L143" s="14"/>
      <c r="M143" s="14"/>
      <c r="N143" s="14"/>
      <c r="O143" s="72"/>
      <c r="P143" s="72"/>
      <c r="Q143" s="70" t="s">
        <v>18</v>
      </c>
      <c r="R143" s="70"/>
      <c r="S143" s="12" t="s">
        <v>18</v>
      </c>
      <c r="T143" s="71" t="s">
        <v>18</v>
      </c>
      <c r="U143" s="71"/>
    </row>
    <row r="144" spans="1:21">
      <c r="A144" s="13" t="s">
        <v>156</v>
      </c>
      <c r="B144" s="5" t="s">
        <v>83</v>
      </c>
      <c r="C144" s="14">
        <v>126776471</v>
      </c>
      <c r="D144" s="14">
        <v>163149449</v>
      </c>
      <c r="E144" s="14">
        <f t="shared" si="45"/>
        <v>36372978</v>
      </c>
      <c r="F144" s="53">
        <f t="shared" si="46"/>
        <v>28.690637713050073</v>
      </c>
      <c r="G144" s="14">
        <v>169584183</v>
      </c>
      <c r="H144" s="53">
        <v>96.2</v>
      </c>
      <c r="I144" s="5" t="s">
        <v>18</v>
      </c>
      <c r="J144" s="13" t="s">
        <v>18</v>
      </c>
      <c r="K144" s="13" t="s">
        <v>18</v>
      </c>
      <c r="L144" s="14"/>
      <c r="M144" s="14"/>
      <c r="N144" s="14"/>
      <c r="O144" s="72"/>
      <c r="P144" s="72"/>
      <c r="Q144" s="70" t="s">
        <v>18</v>
      </c>
      <c r="R144" s="70"/>
      <c r="S144" s="12" t="s">
        <v>18</v>
      </c>
      <c r="T144" s="71" t="s">
        <v>18</v>
      </c>
      <c r="U144" s="71"/>
    </row>
    <row r="145" spans="1:21">
      <c r="A145" s="13" t="s">
        <v>157</v>
      </c>
      <c r="B145" s="5" t="s">
        <v>18</v>
      </c>
      <c r="C145" s="14"/>
      <c r="D145" s="14"/>
      <c r="E145" s="14"/>
      <c r="F145" s="53" t="s">
        <v>18</v>
      </c>
      <c r="G145" s="14"/>
      <c r="H145" s="53" t="s">
        <v>18</v>
      </c>
      <c r="I145" s="5" t="s">
        <v>23</v>
      </c>
      <c r="J145" s="13" t="s">
        <v>107</v>
      </c>
      <c r="K145" s="13" t="s">
        <v>108</v>
      </c>
      <c r="L145" s="14">
        <v>8043</v>
      </c>
      <c r="M145" s="14">
        <v>0</v>
      </c>
      <c r="N145" s="14">
        <v>0</v>
      </c>
      <c r="O145" s="72">
        <v>0</v>
      </c>
      <c r="P145" s="72"/>
      <c r="Q145" s="70" t="s">
        <v>26</v>
      </c>
      <c r="R145" s="70"/>
      <c r="S145" s="15">
        <v>0</v>
      </c>
      <c r="T145" s="71" t="s">
        <v>18</v>
      </c>
      <c r="U145" s="71"/>
    </row>
    <row r="146" spans="1:21">
      <c r="A146" s="2"/>
      <c r="B146" s="5" t="s">
        <v>18</v>
      </c>
      <c r="C146" s="14"/>
      <c r="D146" s="14"/>
      <c r="E146" s="14"/>
      <c r="F146" s="53" t="s">
        <v>18</v>
      </c>
      <c r="G146" s="14"/>
      <c r="H146" s="53" t="s">
        <v>18</v>
      </c>
      <c r="I146" s="5" t="s">
        <v>23</v>
      </c>
      <c r="J146" s="13" t="s">
        <v>109</v>
      </c>
      <c r="K146" s="13" t="s">
        <v>108</v>
      </c>
      <c r="L146" s="14">
        <v>1828</v>
      </c>
      <c r="M146" s="14">
        <v>0</v>
      </c>
      <c r="N146" s="14">
        <v>0</v>
      </c>
      <c r="O146" s="72">
        <v>0</v>
      </c>
      <c r="P146" s="72"/>
      <c r="Q146" s="70" t="s">
        <v>26</v>
      </c>
      <c r="R146" s="70"/>
      <c r="S146" s="15">
        <v>0</v>
      </c>
      <c r="T146" s="71" t="s">
        <v>18</v>
      </c>
      <c r="U146" s="71"/>
    </row>
    <row r="147" spans="1:21">
      <c r="A147" s="2"/>
      <c r="B147" s="5" t="s">
        <v>29</v>
      </c>
      <c r="C147" s="14">
        <v>126776471</v>
      </c>
      <c r="D147" s="14">
        <v>163149449</v>
      </c>
      <c r="E147" s="14">
        <f t="shared" ref="E147:E148" si="47">D147-C147</f>
        <v>36372978</v>
      </c>
      <c r="F147" s="53">
        <f t="shared" ref="F147:F148" si="48">IFERROR((D147/C147-1)*100,0)</f>
        <v>28.690637713050073</v>
      </c>
      <c r="G147" s="14">
        <v>169584183</v>
      </c>
      <c r="H147" s="53">
        <v>96.2</v>
      </c>
      <c r="I147" s="5" t="s">
        <v>18</v>
      </c>
      <c r="J147" s="13" t="s">
        <v>18</v>
      </c>
      <c r="K147" s="13" t="s">
        <v>18</v>
      </c>
      <c r="L147" s="14"/>
      <c r="M147" s="14"/>
      <c r="N147" s="14"/>
      <c r="O147" s="72"/>
      <c r="P147" s="72"/>
      <c r="Q147" s="70" t="s">
        <v>18</v>
      </c>
      <c r="R147" s="70"/>
      <c r="S147" s="12" t="s">
        <v>18</v>
      </c>
      <c r="T147" s="71" t="s">
        <v>18</v>
      </c>
      <c r="U147" s="71"/>
    </row>
    <row r="148" spans="1:21" ht="25.5">
      <c r="A148" s="13" t="s">
        <v>158</v>
      </c>
      <c r="B148" s="5" t="s">
        <v>83</v>
      </c>
      <c r="C148" s="14">
        <v>227497242</v>
      </c>
      <c r="D148" s="14">
        <v>276341434</v>
      </c>
      <c r="E148" s="14">
        <f t="shared" si="47"/>
        <v>48844192</v>
      </c>
      <c r="F148" s="53">
        <f t="shared" si="48"/>
        <v>21.470234790802433</v>
      </c>
      <c r="G148" s="14">
        <v>300436674</v>
      </c>
      <c r="H148" s="53">
        <v>92</v>
      </c>
      <c r="I148" s="5" t="s">
        <v>18</v>
      </c>
      <c r="J148" s="13" t="s">
        <v>18</v>
      </c>
      <c r="K148" s="13" t="s">
        <v>18</v>
      </c>
      <c r="L148" s="14"/>
      <c r="M148" s="14"/>
      <c r="N148" s="14"/>
      <c r="O148" s="72"/>
      <c r="P148" s="72"/>
      <c r="Q148" s="70" t="s">
        <v>18</v>
      </c>
      <c r="R148" s="70"/>
      <c r="S148" s="12" t="s">
        <v>18</v>
      </c>
      <c r="T148" s="71" t="s">
        <v>18</v>
      </c>
      <c r="U148" s="71"/>
    </row>
    <row r="149" spans="1:21">
      <c r="A149" s="13" t="s">
        <v>159</v>
      </c>
      <c r="B149" s="5" t="s">
        <v>18</v>
      </c>
      <c r="C149" s="14"/>
      <c r="D149" s="14"/>
      <c r="E149" s="14"/>
      <c r="F149" s="53" t="s">
        <v>18</v>
      </c>
      <c r="G149" s="14"/>
      <c r="H149" s="53" t="s">
        <v>18</v>
      </c>
      <c r="I149" s="5" t="s">
        <v>23</v>
      </c>
      <c r="J149" s="13" t="s">
        <v>107</v>
      </c>
      <c r="K149" s="13" t="s">
        <v>108</v>
      </c>
      <c r="L149" s="14">
        <v>11406</v>
      </c>
      <c r="M149" s="14">
        <v>0</v>
      </c>
      <c r="N149" s="14">
        <v>0</v>
      </c>
      <c r="O149" s="72">
        <v>0</v>
      </c>
      <c r="P149" s="72"/>
      <c r="Q149" s="70" t="s">
        <v>26</v>
      </c>
      <c r="R149" s="70"/>
      <c r="S149" s="15">
        <v>0</v>
      </c>
      <c r="T149" s="71" t="s">
        <v>18</v>
      </c>
      <c r="U149" s="71"/>
    </row>
    <row r="150" spans="1:21">
      <c r="A150" s="2"/>
      <c r="B150" s="5" t="s">
        <v>18</v>
      </c>
      <c r="C150" s="14"/>
      <c r="D150" s="14"/>
      <c r="E150" s="14"/>
      <c r="F150" s="53" t="s">
        <v>18</v>
      </c>
      <c r="G150" s="14"/>
      <c r="H150" s="53" t="s">
        <v>18</v>
      </c>
      <c r="I150" s="5" t="s">
        <v>23</v>
      </c>
      <c r="J150" s="13" t="s">
        <v>109</v>
      </c>
      <c r="K150" s="13" t="s">
        <v>108</v>
      </c>
      <c r="L150" s="14">
        <v>2862</v>
      </c>
      <c r="M150" s="14">
        <v>0</v>
      </c>
      <c r="N150" s="14">
        <v>0</v>
      </c>
      <c r="O150" s="72">
        <v>0</v>
      </c>
      <c r="P150" s="72"/>
      <c r="Q150" s="70" t="s">
        <v>26</v>
      </c>
      <c r="R150" s="70"/>
      <c r="S150" s="15">
        <v>0</v>
      </c>
      <c r="T150" s="71" t="s">
        <v>18</v>
      </c>
      <c r="U150" s="71"/>
    </row>
    <row r="151" spans="1:21">
      <c r="A151" s="2"/>
      <c r="B151" s="5" t="s">
        <v>29</v>
      </c>
      <c r="C151" s="14">
        <v>227497242</v>
      </c>
      <c r="D151" s="14">
        <v>276341434</v>
      </c>
      <c r="E151" s="14">
        <f t="shared" ref="E151:E152" si="49">D151-C151</f>
        <v>48844192</v>
      </c>
      <c r="F151" s="53">
        <f t="shared" ref="F151:F152" si="50">IFERROR((D151/C151-1)*100,0)</f>
        <v>21.470234790802433</v>
      </c>
      <c r="G151" s="14">
        <v>300436674</v>
      </c>
      <c r="H151" s="53">
        <v>92</v>
      </c>
      <c r="I151" s="5" t="s">
        <v>18</v>
      </c>
      <c r="J151" s="13" t="s">
        <v>18</v>
      </c>
      <c r="K151" s="13" t="s">
        <v>18</v>
      </c>
      <c r="L151" s="14"/>
      <c r="M151" s="14"/>
      <c r="N151" s="14"/>
      <c r="O151" s="72"/>
      <c r="P151" s="72"/>
      <c r="Q151" s="70" t="s">
        <v>18</v>
      </c>
      <c r="R151" s="70"/>
      <c r="S151" s="12" t="s">
        <v>18</v>
      </c>
      <c r="T151" s="71" t="s">
        <v>18</v>
      </c>
      <c r="U151" s="71"/>
    </row>
    <row r="152" spans="1:21">
      <c r="A152" s="13" t="s">
        <v>160</v>
      </c>
      <c r="B152" s="5" t="s">
        <v>83</v>
      </c>
      <c r="C152" s="14">
        <v>98303355</v>
      </c>
      <c r="D152" s="14">
        <v>117202743</v>
      </c>
      <c r="E152" s="14">
        <f t="shared" si="49"/>
        <v>18899388</v>
      </c>
      <c r="F152" s="53">
        <f t="shared" si="50"/>
        <v>19.22557780454186</v>
      </c>
      <c r="G152" s="14">
        <v>131333218</v>
      </c>
      <c r="H152" s="53">
        <v>89.2</v>
      </c>
      <c r="I152" s="5" t="s">
        <v>18</v>
      </c>
      <c r="J152" s="13" t="s">
        <v>18</v>
      </c>
      <c r="K152" s="13" t="s">
        <v>18</v>
      </c>
      <c r="L152" s="14"/>
      <c r="M152" s="14"/>
      <c r="N152" s="14"/>
      <c r="O152" s="72"/>
      <c r="P152" s="72"/>
      <c r="Q152" s="70" t="s">
        <v>18</v>
      </c>
      <c r="R152" s="70"/>
      <c r="S152" s="12" t="s">
        <v>18</v>
      </c>
      <c r="T152" s="71" t="s">
        <v>18</v>
      </c>
      <c r="U152" s="71"/>
    </row>
    <row r="153" spans="1:21">
      <c r="A153" s="13" t="s">
        <v>161</v>
      </c>
      <c r="B153" s="5" t="s">
        <v>18</v>
      </c>
      <c r="C153" s="14"/>
      <c r="D153" s="14"/>
      <c r="E153" s="14"/>
      <c r="F153" s="53" t="s">
        <v>18</v>
      </c>
      <c r="G153" s="14"/>
      <c r="H153" s="53" t="s">
        <v>18</v>
      </c>
      <c r="I153" s="5" t="s">
        <v>23</v>
      </c>
      <c r="J153" s="13" t="s">
        <v>107</v>
      </c>
      <c r="K153" s="13" t="s">
        <v>108</v>
      </c>
      <c r="L153" s="14">
        <v>8419</v>
      </c>
      <c r="M153" s="14">
        <v>0</v>
      </c>
      <c r="N153" s="14">
        <v>0</v>
      </c>
      <c r="O153" s="72">
        <v>0</v>
      </c>
      <c r="P153" s="72"/>
      <c r="Q153" s="70" t="s">
        <v>26</v>
      </c>
      <c r="R153" s="70"/>
      <c r="S153" s="15">
        <v>0</v>
      </c>
      <c r="T153" s="71" t="s">
        <v>18</v>
      </c>
      <c r="U153" s="71"/>
    </row>
    <row r="154" spans="1:21">
      <c r="A154" s="2"/>
      <c r="B154" s="5" t="s">
        <v>18</v>
      </c>
      <c r="C154" s="14"/>
      <c r="D154" s="14"/>
      <c r="E154" s="14"/>
      <c r="F154" s="53" t="s">
        <v>18</v>
      </c>
      <c r="G154" s="14"/>
      <c r="H154" s="53" t="s">
        <v>18</v>
      </c>
      <c r="I154" s="5" t="s">
        <v>23</v>
      </c>
      <c r="J154" s="13" t="s">
        <v>109</v>
      </c>
      <c r="K154" s="13" t="s">
        <v>108</v>
      </c>
      <c r="L154" s="14">
        <v>1293</v>
      </c>
      <c r="M154" s="14">
        <v>0</v>
      </c>
      <c r="N154" s="14">
        <v>0</v>
      </c>
      <c r="O154" s="72">
        <v>0</v>
      </c>
      <c r="P154" s="72"/>
      <c r="Q154" s="70" t="s">
        <v>26</v>
      </c>
      <c r="R154" s="70"/>
      <c r="S154" s="15">
        <v>0</v>
      </c>
      <c r="T154" s="71" t="s">
        <v>18</v>
      </c>
      <c r="U154" s="71"/>
    </row>
    <row r="155" spans="1:21">
      <c r="A155" s="2"/>
      <c r="B155" s="5" t="s">
        <v>29</v>
      </c>
      <c r="C155" s="14">
        <v>98303355</v>
      </c>
      <c r="D155" s="14">
        <v>117202743</v>
      </c>
      <c r="E155" s="14">
        <f t="shared" ref="E155:E156" si="51">D155-C155</f>
        <v>18899388</v>
      </c>
      <c r="F155" s="53">
        <f t="shared" ref="F155:F156" si="52">IFERROR((D155/C155-1)*100,0)</f>
        <v>19.22557780454186</v>
      </c>
      <c r="G155" s="14">
        <v>131333218</v>
      </c>
      <c r="H155" s="53">
        <v>89.2</v>
      </c>
      <c r="I155" s="5" t="s">
        <v>18</v>
      </c>
      <c r="J155" s="13" t="s">
        <v>18</v>
      </c>
      <c r="K155" s="13" t="s">
        <v>18</v>
      </c>
      <c r="L155" s="14"/>
      <c r="M155" s="14"/>
      <c r="N155" s="14"/>
      <c r="O155" s="72"/>
      <c r="P155" s="72"/>
      <c r="Q155" s="70" t="s">
        <v>18</v>
      </c>
      <c r="R155" s="70"/>
      <c r="S155" s="12" t="s">
        <v>18</v>
      </c>
      <c r="T155" s="71" t="s">
        <v>18</v>
      </c>
      <c r="U155" s="71"/>
    </row>
    <row r="156" spans="1:21">
      <c r="A156" s="13" t="s">
        <v>162</v>
      </c>
      <c r="B156" s="5" t="s">
        <v>83</v>
      </c>
      <c r="C156" s="14">
        <v>164437410</v>
      </c>
      <c r="D156" s="14">
        <v>110544977</v>
      </c>
      <c r="E156" s="14">
        <f t="shared" si="51"/>
        <v>-53892433</v>
      </c>
      <c r="F156" s="53">
        <f t="shared" si="52"/>
        <v>-32.773827439875149</v>
      </c>
      <c r="G156" s="14">
        <v>232088513</v>
      </c>
      <c r="H156" s="53">
        <v>47.6</v>
      </c>
      <c r="I156" s="5" t="s">
        <v>18</v>
      </c>
      <c r="J156" s="13" t="s">
        <v>18</v>
      </c>
      <c r="K156" s="13" t="s">
        <v>18</v>
      </c>
      <c r="L156" s="14"/>
      <c r="M156" s="14"/>
      <c r="N156" s="14"/>
      <c r="O156" s="72"/>
      <c r="P156" s="72"/>
      <c r="Q156" s="70" t="s">
        <v>18</v>
      </c>
      <c r="R156" s="70"/>
      <c r="S156" s="12" t="s">
        <v>18</v>
      </c>
      <c r="T156" s="71" t="s">
        <v>18</v>
      </c>
      <c r="U156" s="71"/>
    </row>
    <row r="157" spans="1:21">
      <c r="A157" s="13" t="s">
        <v>163</v>
      </c>
      <c r="B157" s="5" t="s">
        <v>18</v>
      </c>
      <c r="C157" s="14"/>
      <c r="D157" s="14"/>
      <c r="E157" s="14"/>
      <c r="F157" s="53" t="s">
        <v>18</v>
      </c>
      <c r="G157" s="14"/>
      <c r="H157" s="53" t="s">
        <v>18</v>
      </c>
      <c r="I157" s="5" t="s">
        <v>23</v>
      </c>
      <c r="J157" s="13" t="s">
        <v>107</v>
      </c>
      <c r="K157" s="13" t="s">
        <v>108</v>
      </c>
      <c r="L157" s="14">
        <v>2906</v>
      </c>
      <c r="M157" s="14">
        <v>0</v>
      </c>
      <c r="N157" s="14">
        <v>0</v>
      </c>
      <c r="O157" s="72">
        <v>0</v>
      </c>
      <c r="P157" s="72"/>
      <c r="Q157" s="70" t="s">
        <v>26</v>
      </c>
      <c r="R157" s="70"/>
      <c r="S157" s="15">
        <v>0</v>
      </c>
      <c r="T157" s="71" t="s">
        <v>18</v>
      </c>
      <c r="U157" s="71"/>
    </row>
    <row r="158" spans="1:21">
      <c r="A158" s="2"/>
      <c r="B158" s="5" t="s">
        <v>18</v>
      </c>
      <c r="C158" s="14"/>
      <c r="D158" s="14"/>
      <c r="E158" s="14"/>
      <c r="F158" s="53" t="s">
        <v>18</v>
      </c>
      <c r="G158" s="14"/>
      <c r="H158" s="53" t="s">
        <v>18</v>
      </c>
      <c r="I158" s="5" t="s">
        <v>23</v>
      </c>
      <c r="J158" s="13" t="s">
        <v>109</v>
      </c>
      <c r="K158" s="13" t="s">
        <v>108</v>
      </c>
      <c r="L158" s="14">
        <v>1437</v>
      </c>
      <c r="M158" s="14">
        <v>0</v>
      </c>
      <c r="N158" s="14">
        <v>0</v>
      </c>
      <c r="O158" s="72">
        <v>0</v>
      </c>
      <c r="P158" s="72"/>
      <c r="Q158" s="70" t="s">
        <v>26</v>
      </c>
      <c r="R158" s="70"/>
      <c r="S158" s="15">
        <v>0</v>
      </c>
      <c r="T158" s="71" t="s">
        <v>18</v>
      </c>
      <c r="U158" s="71"/>
    </row>
    <row r="159" spans="1:21">
      <c r="A159" s="2"/>
      <c r="B159" s="5" t="s">
        <v>29</v>
      </c>
      <c r="C159" s="14">
        <v>164437410</v>
      </c>
      <c r="D159" s="14">
        <v>110544977</v>
      </c>
      <c r="E159" s="14">
        <f t="shared" ref="E159:E160" si="53">D159-C159</f>
        <v>-53892433</v>
      </c>
      <c r="F159" s="53">
        <f t="shared" ref="F159:F160" si="54">IFERROR((D159/C159-1)*100,0)</f>
        <v>-32.773827439875149</v>
      </c>
      <c r="G159" s="14">
        <v>232088513</v>
      </c>
      <c r="H159" s="53">
        <v>47.6</v>
      </c>
      <c r="I159" s="5" t="s">
        <v>18</v>
      </c>
      <c r="J159" s="13" t="s">
        <v>18</v>
      </c>
      <c r="K159" s="13" t="s">
        <v>18</v>
      </c>
      <c r="L159" s="14"/>
      <c r="M159" s="14"/>
      <c r="N159" s="14"/>
      <c r="O159" s="72"/>
      <c r="P159" s="72"/>
      <c r="Q159" s="70" t="s">
        <v>18</v>
      </c>
      <c r="R159" s="70"/>
      <c r="S159" s="12" t="s">
        <v>18</v>
      </c>
      <c r="T159" s="71" t="s">
        <v>18</v>
      </c>
      <c r="U159" s="71"/>
    </row>
    <row r="160" spans="1:21">
      <c r="A160" s="13" t="s">
        <v>164</v>
      </c>
      <c r="B160" s="5" t="s">
        <v>165</v>
      </c>
      <c r="C160" s="14">
        <v>38790978</v>
      </c>
      <c r="D160" s="14">
        <v>61316460</v>
      </c>
      <c r="E160" s="14">
        <f t="shared" si="53"/>
        <v>22525482</v>
      </c>
      <c r="F160" s="53">
        <f t="shared" si="54"/>
        <v>58.068868487925208</v>
      </c>
      <c r="G160" s="14">
        <v>94421000</v>
      </c>
      <c r="H160" s="53">
        <v>64.900000000000006</v>
      </c>
      <c r="I160" s="5" t="s">
        <v>18</v>
      </c>
      <c r="J160" s="13" t="s">
        <v>18</v>
      </c>
      <c r="K160" s="13" t="s">
        <v>18</v>
      </c>
      <c r="L160" s="14"/>
      <c r="M160" s="14"/>
      <c r="N160" s="14"/>
      <c r="O160" s="72"/>
      <c r="P160" s="72"/>
      <c r="Q160" s="70" t="s">
        <v>18</v>
      </c>
      <c r="R160" s="70"/>
      <c r="S160" s="12" t="s">
        <v>18</v>
      </c>
      <c r="T160" s="71" t="s">
        <v>18</v>
      </c>
      <c r="U160" s="71"/>
    </row>
    <row r="161" spans="1:21">
      <c r="A161" s="13" t="s">
        <v>166</v>
      </c>
      <c r="B161" s="5" t="s">
        <v>18</v>
      </c>
      <c r="C161" s="14"/>
      <c r="D161" s="14"/>
      <c r="E161" s="14"/>
      <c r="F161" s="53" t="s">
        <v>18</v>
      </c>
      <c r="G161" s="14"/>
      <c r="H161" s="53" t="s">
        <v>18</v>
      </c>
      <c r="I161" s="5" t="s">
        <v>23</v>
      </c>
      <c r="J161" s="13" t="s">
        <v>167</v>
      </c>
      <c r="K161" s="13" t="s">
        <v>168</v>
      </c>
      <c r="L161" s="14">
        <v>19</v>
      </c>
      <c r="M161" s="14">
        <v>0</v>
      </c>
      <c r="N161" s="14">
        <v>0</v>
      </c>
      <c r="O161" s="72">
        <v>0</v>
      </c>
      <c r="P161" s="72"/>
      <c r="Q161" s="70" t="s">
        <v>26</v>
      </c>
      <c r="R161" s="70"/>
      <c r="S161" s="15">
        <v>0</v>
      </c>
      <c r="T161" s="71" t="s">
        <v>18</v>
      </c>
      <c r="U161" s="71"/>
    </row>
    <row r="162" spans="1:21">
      <c r="A162" s="2"/>
      <c r="B162" s="5" t="s">
        <v>18</v>
      </c>
      <c r="C162" s="14"/>
      <c r="D162" s="14"/>
      <c r="E162" s="14"/>
      <c r="F162" s="53" t="s">
        <v>18</v>
      </c>
      <c r="G162" s="14"/>
      <c r="H162" s="53" t="s">
        <v>18</v>
      </c>
      <c r="I162" s="5" t="s">
        <v>23</v>
      </c>
      <c r="J162" s="13" t="s">
        <v>169</v>
      </c>
      <c r="K162" s="13" t="s">
        <v>170</v>
      </c>
      <c r="L162" s="14">
        <v>59</v>
      </c>
      <c r="M162" s="14">
        <v>0</v>
      </c>
      <c r="N162" s="14">
        <v>0</v>
      </c>
      <c r="O162" s="72">
        <v>0</v>
      </c>
      <c r="P162" s="72"/>
      <c r="Q162" s="70" t="s">
        <v>26</v>
      </c>
      <c r="R162" s="70"/>
      <c r="S162" s="15">
        <v>0</v>
      </c>
      <c r="T162" s="71" t="s">
        <v>18</v>
      </c>
      <c r="U162" s="71"/>
    </row>
    <row r="163" spans="1:21">
      <c r="A163" s="2"/>
      <c r="B163" s="5" t="s">
        <v>29</v>
      </c>
      <c r="C163" s="14">
        <v>38790978</v>
      </c>
      <c r="D163" s="14">
        <v>61316460</v>
      </c>
      <c r="E163" s="14">
        <f>D163-C163</f>
        <v>22525482</v>
      </c>
      <c r="F163" s="53">
        <f>IFERROR((D163/C163-1)*100,0)</f>
        <v>58.068868487925208</v>
      </c>
      <c r="G163" s="14">
        <v>94421000</v>
      </c>
      <c r="H163" s="53">
        <v>64.900000000000006</v>
      </c>
      <c r="I163" s="5" t="s">
        <v>18</v>
      </c>
      <c r="J163" s="13" t="s">
        <v>18</v>
      </c>
      <c r="K163" s="13" t="s">
        <v>18</v>
      </c>
      <c r="L163" s="14"/>
      <c r="M163" s="14"/>
      <c r="N163" s="14"/>
      <c r="O163" s="72"/>
      <c r="P163" s="72"/>
      <c r="Q163" s="70" t="s">
        <v>18</v>
      </c>
      <c r="R163" s="70"/>
      <c r="S163" s="12" t="s">
        <v>18</v>
      </c>
      <c r="T163" s="71" t="s">
        <v>18</v>
      </c>
      <c r="U163" s="71"/>
    </row>
    <row r="164" spans="1:21" ht="25.5">
      <c r="A164" s="11" t="s">
        <v>171</v>
      </c>
      <c r="B164" s="5" t="s">
        <v>18</v>
      </c>
      <c r="C164" s="14"/>
      <c r="D164" s="14"/>
      <c r="E164" s="14"/>
      <c r="F164" s="53" t="s">
        <v>18</v>
      </c>
      <c r="G164" s="14"/>
      <c r="H164" s="53" t="s">
        <v>18</v>
      </c>
      <c r="I164" s="5" t="s">
        <v>18</v>
      </c>
      <c r="J164" s="13" t="s">
        <v>18</v>
      </c>
      <c r="K164" s="13" t="s">
        <v>18</v>
      </c>
      <c r="L164" s="14"/>
      <c r="M164" s="14"/>
      <c r="N164" s="14"/>
      <c r="O164" s="72"/>
      <c r="P164" s="72"/>
      <c r="Q164" s="70" t="s">
        <v>18</v>
      </c>
      <c r="R164" s="70"/>
      <c r="S164" s="12" t="s">
        <v>18</v>
      </c>
      <c r="T164" s="71" t="s">
        <v>18</v>
      </c>
      <c r="U164" s="71"/>
    </row>
    <row r="165" spans="1:21">
      <c r="A165" s="13" t="s">
        <v>172</v>
      </c>
      <c r="B165" s="5" t="s">
        <v>83</v>
      </c>
      <c r="C165" s="14">
        <v>374757241</v>
      </c>
      <c r="D165" s="14">
        <v>506534233</v>
      </c>
      <c r="E165" s="14">
        <f>D165-C165</f>
        <v>131776992</v>
      </c>
      <c r="F165" s="53">
        <f>IFERROR((D165/C165-1)*100,0)</f>
        <v>35.163294416504677</v>
      </c>
      <c r="G165" s="14">
        <v>706892005</v>
      </c>
      <c r="H165" s="53">
        <v>71.7</v>
      </c>
      <c r="I165" s="5" t="s">
        <v>18</v>
      </c>
      <c r="J165" s="13" t="s">
        <v>18</v>
      </c>
      <c r="K165" s="13" t="s">
        <v>18</v>
      </c>
      <c r="L165" s="14"/>
      <c r="M165" s="14"/>
      <c r="N165" s="14"/>
      <c r="O165" s="72"/>
      <c r="P165" s="72"/>
      <c r="Q165" s="70" t="s">
        <v>18</v>
      </c>
      <c r="R165" s="70"/>
      <c r="S165" s="12" t="s">
        <v>18</v>
      </c>
      <c r="T165" s="71" t="s">
        <v>18</v>
      </c>
      <c r="U165" s="71"/>
    </row>
    <row r="166" spans="1:21" ht="25.5">
      <c r="A166" s="13" t="s">
        <v>173</v>
      </c>
      <c r="B166" s="5" t="s">
        <v>18</v>
      </c>
      <c r="C166" s="14"/>
      <c r="D166" s="14"/>
      <c r="E166" s="14"/>
      <c r="F166" s="53" t="s">
        <v>18</v>
      </c>
      <c r="G166" s="14"/>
      <c r="H166" s="53" t="s">
        <v>18</v>
      </c>
      <c r="I166" s="5" t="s">
        <v>23</v>
      </c>
      <c r="J166" s="13" t="s">
        <v>174</v>
      </c>
      <c r="K166" s="13" t="s">
        <v>108</v>
      </c>
      <c r="L166" s="14"/>
      <c r="M166" s="14"/>
      <c r="N166" s="14">
        <v>0</v>
      </c>
      <c r="O166" s="72"/>
      <c r="P166" s="72"/>
      <c r="Q166" s="74">
        <v>0</v>
      </c>
      <c r="R166" s="74"/>
      <c r="S166" s="15">
        <v>0</v>
      </c>
      <c r="T166" s="71" t="s">
        <v>18</v>
      </c>
      <c r="U166" s="71"/>
    </row>
    <row r="167" spans="1:21" ht="25.5">
      <c r="A167" s="2"/>
      <c r="B167" s="5" t="s">
        <v>18</v>
      </c>
      <c r="C167" s="14"/>
      <c r="D167" s="14"/>
      <c r="E167" s="14"/>
      <c r="F167" s="53" t="s">
        <v>18</v>
      </c>
      <c r="G167" s="14"/>
      <c r="H167" s="53" t="s">
        <v>18</v>
      </c>
      <c r="I167" s="5" t="s">
        <v>23</v>
      </c>
      <c r="J167" s="13" t="s">
        <v>175</v>
      </c>
      <c r="K167" s="13" t="s">
        <v>108</v>
      </c>
      <c r="L167" s="14"/>
      <c r="M167" s="14"/>
      <c r="N167" s="14">
        <v>0</v>
      </c>
      <c r="O167" s="72"/>
      <c r="P167" s="72"/>
      <c r="Q167" s="74">
        <v>0</v>
      </c>
      <c r="R167" s="74"/>
      <c r="S167" s="15">
        <v>0</v>
      </c>
      <c r="T167" s="71" t="s">
        <v>18</v>
      </c>
      <c r="U167" s="71"/>
    </row>
    <row r="168" spans="1:21">
      <c r="A168" s="2"/>
      <c r="B168" s="5" t="s">
        <v>29</v>
      </c>
      <c r="C168" s="14">
        <v>374757241</v>
      </c>
      <c r="D168" s="14">
        <v>506534233</v>
      </c>
      <c r="E168" s="14">
        <f t="shared" ref="E168:E169" si="55">D168-C168</f>
        <v>131776992</v>
      </c>
      <c r="F168" s="53">
        <f>IFERROR((D168/C168-1)*100,0)</f>
        <v>35.163294416504677</v>
      </c>
      <c r="G168" s="14">
        <v>706892005</v>
      </c>
      <c r="H168" s="53">
        <v>71.7</v>
      </c>
      <c r="I168" s="5" t="s">
        <v>18</v>
      </c>
      <c r="J168" s="13" t="s">
        <v>18</v>
      </c>
      <c r="K168" s="13" t="s">
        <v>18</v>
      </c>
      <c r="L168" s="14"/>
      <c r="M168" s="14"/>
      <c r="N168" s="14"/>
      <c r="O168" s="72"/>
      <c r="P168" s="72"/>
      <c r="Q168" s="70" t="s">
        <v>18</v>
      </c>
      <c r="R168" s="70"/>
      <c r="S168" s="12" t="s">
        <v>18</v>
      </c>
      <c r="T168" s="71" t="s">
        <v>18</v>
      </c>
      <c r="U168" s="71"/>
    </row>
    <row r="169" spans="1:21" ht="25.5">
      <c r="A169" s="11" t="s">
        <v>176</v>
      </c>
      <c r="B169" s="5" t="s">
        <v>18</v>
      </c>
      <c r="C169" s="14">
        <v>7842705626</v>
      </c>
      <c r="D169" s="14">
        <v>7942641564</v>
      </c>
      <c r="E169" s="14">
        <f t="shared" si="55"/>
        <v>99935938</v>
      </c>
      <c r="F169" s="53" t="s">
        <v>18</v>
      </c>
      <c r="G169" s="14">
        <v>10832898504</v>
      </c>
      <c r="H169" s="53" t="s">
        <v>18</v>
      </c>
      <c r="I169" s="5" t="s">
        <v>18</v>
      </c>
      <c r="J169" s="13" t="s">
        <v>18</v>
      </c>
      <c r="K169" s="13" t="s">
        <v>18</v>
      </c>
      <c r="L169" s="14"/>
      <c r="M169" s="14"/>
      <c r="N169" s="14"/>
      <c r="O169" s="72"/>
      <c r="P169" s="72"/>
      <c r="Q169" s="70" t="s">
        <v>18</v>
      </c>
      <c r="R169" s="70"/>
      <c r="S169" s="12" t="s">
        <v>18</v>
      </c>
      <c r="T169" s="71" t="s">
        <v>18</v>
      </c>
      <c r="U169" s="71"/>
    </row>
    <row r="170" spans="1:21">
      <c r="A170" s="7" t="s">
        <v>177</v>
      </c>
      <c r="B170" s="8" t="s">
        <v>18</v>
      </c>
      <c r="C170" s="16"/>
      <c r="D170" s="16"/>
      <c r="E170" s="16"/>
      <c r="F170" s="61" t="s">
        <v>18</v>
      </c>
      <c r="G170" s="16"/>
      <c r="H170" s="61" t="s">
        <v>18</v>
      </c>
      <c r="I170" s="8" t="s">
        <v>18</v>
      </c>
      <c r="J170" s="10" t="s">
        <v>18</v>
      </c>
      <c r="K170" s="10" t="s">
        <v>18</v>
      </c>
      <c r="L170" s="16"/>
      <c r="M170" s="16"/>
      <c r="N170" s="16"/>
      <c r="O170" s="75"/>
      <c r="P170" s="75"/>
      <c r="Q170" s="68" t="s">
        <v>18</v>
      </c>
      <c r="R170" s="68"/>
      <c r="S170" s="9" t="s">
        <v>18</v>
      </c>
      <c r="T170" s="69" t="s">
        <v>18</v>
      </c>
      <c r="U170" s="69"/>
    </row>
    <row r="171" spans="1:21">
      <c r="A171" s="11" t="s">
        <v>178</v>
      </c>
      <c r="B171" s="5" t="s">
        <v>18</v>
      </c>
      <c r="C171" s="14"/>
      <c r="D171" s="14"/>
      <c r="E171" s="14"/>
      <c r="F171" s="53" t="s">
        <v>18</v>
      </c>
      <c r="G171" s="14"/>
      <c r="H171" s="53" t="s">
        <v>18</v>
      </c>
      <c r="I171" s="5" t="s">
        <v>18</v>
      </c>
      <c r="J171" s="13" t="s">
        <v>18</v>
      </c>
      <c r="K171" s="13" t="s">
        <v>18</v>
      </c>
      <c r="L171" s="14"/>
      <c r="M171" s="14"/>
      <c r="N171" s="14"/>
      <c r="O171" s="72"/>
      <c r="P171" s="72"/>
      <c r="Q171" s="70" t="s">
        <v>18</v>
      </c>
      <c r="R171" s="70"/>
      <c r="S171" s="12" t="s">
        <v>18</v>
      </c>
      <c r="T171" s="71" t="s">
        <v>18</v>
      </c>
      <c r="U171" s="71"/>
    </row>
    <row r="172" spans="1:21" ht="25.5">
      <c r="A172" s="13" t="s">
        <v>179</v>
      </c>
      <c r="B172" s="5" t="s">
        <v>83</v>
      </c>
      <c r="C172" s="14">
        <v>1327136416</v>
      </c>
      <c r="D172" s="14">
        <v>1915314122</v>
      </c>
      <c r="E172" s="14">
        <f>D172-C172</f>
        <v>588177706</v>
      </c>
      <c r="F172" s="53">
        <f>IFERROR((D172/C172-1)*100,0)</f>
        <v>44.319310276540548</v>
      </c>
      <c r="G172" s="14">
        <v>2252227590</v>
      </c>
      <c r="H172" s="53">
        <v>85</v>
      </c>
      <c r="I172" s="5" t="s">
        <v>18</v>
      </c>
      <c r="J172" s="13" t="s">
        <v>18</v>
      </c>
      <c r="K172" s="13" t="s">
        <v>18</v>
      </c>
      <c r="L172" s="14"/>
      <c r="M172" s="14"/>
      <c r="N172" s="14"/>
      <c r="O172" s="72"/>
      <c r="P172" s="72"/>
      <c r="Q172" s="70" t="s">
        <v>18</v>
      </c>
      <c r="R172" s="70"/>
      <c r="S172" s="12" t="s">
        <v>18</v>
      </c>
      <c r="T172" s="71" t="s">
        <v>18</v>
      </c>
      <c r="U172" s="71"/>
    </row>
    <row r="173" spans="1:21">
      <c r="A173" s="13" t="s">
        <v>180</v>
      </c>
      <c r="B173" s="5" t="s">
        <v>18</v>
      </c>
      <c r="C173" s="14"/>
      <c r="D173" s="14"/>
      <c r="E173" s="14"/>
      <c r="F173" s="53" t="s">
        <v>18</v>
      </c>
      <c r="G173" s="14"/>
      <c r="H173" s="53" t="s">
        <v>18</v>
      </c>
      <c r="I173" s="5" t="s">
        <v>23</v>
      </c>
      <c r="J173" s="13" t="s">
        <v>181</v>
      </c>
      <c r="K173" s="13" t="s">
        <v>182</v>
      </c>
      <c r="L173" s="14">
        <v>240</v>
      </c>
      <c r="M173" s="14">
        <v>120</v>
      </c>
      <c r="N173" s="14"/>
      <c r="O173" s="72">
        <v>110</v>
      </c>
      <c r="P173" s="72"/>
      <c r="Q173" s="74">
        <v>45.8</v>
      </c>
      <c r="R173" s="74"/>
      <c r="S173" s="15">
        <v>-8.3000000000000007</v>
      </c>
      <c r="T173" s="71" t="s">
        <v>183</v>
      </c>
      <c r="U173" s="71"/>
    </row>
    <row r="174" spans="1:21">
      <c r="A174" s="2"/>
      <c r="B174" s="5" t="s">
        <v>29</v>
      </c>
      <c r="C174" s="14">
        <v>1327136416</v>
      </c>
      <c r="D174" s="14">
        <v>1915314122</v>
      </c>
      <c r="E174" s="14">
        <f t="shared" ref="E174:E175" si="56">D174-C174</f>
        <v>588177706</v>
      </c>
      <c r="F174" s="53">
        <f>IFERROR((D174/C174-1)*100,0)</f>
        <v>44.319310276540548</v>
      </c>
      <c r="G174" s="14">
        <v>2252227590</v>
      </c>
      <c r="H174" s="53">
        <v>85</v>
      </c>
      <c r="I174" s="5" t="s">
        <v>18</v>
      </c>
      <c r="J174" s="13" t="s">
        <v>18</v>
      </c>
      <c r="K174" s="13" t="s">
        <v>18</v>
      </c>
      <c r="L174" s="14"/>
      <c r="M174" s="14"/>
      <c r="N174" s="14"/>
      <c r="O174" s="72"/>
      <c r="P174" s="72"/>
      <c r="Q174" s="70" t="s">
        <v>18</v>
      </c>
      <c r="R174" s="70"/>
      <c r="S174" s="12" t="s">
        <v>18</v>
      </c>
      <c r="T174" s="71" t="s">
        <v>18</v>
      </c>
      <c r="U174" s="71"/>
    </row>
    <row r="175" spans="1:21" ht="25.5">
      <c r="A175" s="11" t="s">
        <v>184</v>
      </c>
      <c r="B175" s="5" t="s">
        <v>18</v>
      </c>
      <c r="C175" s="14">
        <v>1327136416</v>
      </c>
      <c r="D175" s="14">
        <v>1915314122</v>
      </c>
      <c r="E175" s="14">
        <f t="shared" si="56"/>
        <v>588177706</v>
      </c>
      <c r="F175" s="53" t="s">
        <v>18</v>
      </c>
      <c r="G175" s="14">
        <v>2252227590</v>
      </c>
      <c r="H175" s="53" t="s">
        <v>18</v>
      </c>
      <c r="I175" s="5" t="s">
        <v>18</v>
      </c>
      <c r="J175" s="13" t="s">
        <v>18</v>
      </c>
      <c r="K175" s="13" t="s">
        <v>18</v>
      </c>
      <c r="L175" s="14"/>
      <c r="M175" s="14"/>
      <c r="N175" s="14"/>
      <c r="O175" s="72"/>
      <c r="P175" s="72"/>
      <c r="Q175" s="70" t="s">
        <v>18</v>
      </c>
      <c r="R175" s="70"/>
      <c r="S175" s="12" t="s">
        <v>18</v>
      </c>
      <c r="T175" s="71" t="s">
        <v>18</v>
      </c>
      <c r="U175" s="71"/>
    </row>
    <row r="176" spans="1:21">
      <c r="A176" s="7" t="s">
        <v>185</v>
      </c>
      <c r="B176" s="8" t="s">
        <v>18</v>
      </c>
      <c r="C176" s="16"/>
      <c r="D176" s="16"/>
      <c r="E176" s="16"/>
      <c r="F176" s="61" t="s">
        <v>18</v>
      </c>
      <c r="G176" s="16"/>
      <c r="H176" s="61" t="s">
        <v>18</v>
      </c>
      <c r="I176" s="8" t="s">
        <v>18</v>
      </c>
      <c r="J176" s="10" t="s">
        <v>18</v>
      </c>
      <c r="K176" s="10" t="s">
        <v>18</v>
      </c>
      <c r="L176" s="16"/>
      <c r="M176" s="16"/>
      <c r="N176" s="16"/>
      <c r="O176" s="75"/>
      <c r="P176" s="75"/>
      <c r="Q176" s="68" t="s">
        <v>18</v>
      </c>
      <c r="R176" s="68"/>
      <c r="S176" s="9" t="s">
        <v>18</v>
      </c>
      <c r="T176" s="69" t="s">
        <v>18</v>
      </c>
      <c r="U176" s="69"/>
    </row>
    <row r="177" spans="1:21">
      <c r="A177" s="11" t="s">
        <v>186</v>
      </c>
      <c r="B177" s="5" t="s">
        <v>18</v>
      </c>
      <c r="C177" s="14"/>
      <c r="D177" s="14"/>
      <c r="E177" s="14"/>
      <c r="F177" s="53" t="s">
        <v>18</v>
      </c>
      <c r="G177" s="14"/>
      <c r="H177" s="53" t="s">
        <v>18</v>
      </c>
      <c r="I177" s="5" t="s">
        <v>18</v>
      </c>
      <c r="J177" s="13" t="s">
        <v>18</v>
      </c>
      <c r="K177" s="13" t="s">
        <v>18</v>
      </c>
      <c r="L177" s="14"/>
      <c r="M177" s="14"/>
      <c r="N177" s="14"/>
      <c r="O177" s="72"/>
      <c r="P177" s="72"/>
      <c r="Q177" s="70" t="s">
        <v>18</v>
      </c>
      <c r="R177" s="70"/>
      <c r="S177" s="12" t="s">
        <v>18</v>
      </c>
      <c r="T177" s="71" t="s">
        <v>18</v>
      </c>
      <c r="U177" s="71"/>
    </row>
    <row r="178" spans="1:21" ht="25.5">
      <c r="A178" s="13" t="s">
        <v>187</v>
      </c>
      <c r="B178" s="5" t="s">
        <v>21</v>
      </c>
      <c r="C178" s="14">
        <v>273494048</v>
      </c>
      <c r="D178" s="14">
        <v>352682440</v>
      </c>
      <c r="E178" s="14">
        <f>D178-C178</f>
        <v>79188392</v>
      </c>
      <c r="F178" s="53">
        <f>IFERROR((D178/C178-1)*100,0)</f>
        <v>28.954338340847553</v>
      </c>
      <c r="G178" s="14">
        <v>535743000</v>
      </c>
      <c r="H178" s="53">
        <v>65.8</v>
      </c>
      <c r="I178" s="5" t="s">
        <v>18</v>
      </c>
      <c r="J178" s="13" t="s">
        <v>18</v>
      </c>
      <c r="K178" s="13" t="s">
        <v>18</v>
      </c>
      <c r="L178" s="14"/>
      <c r="M178" s="14"/>
      <c r="N178" s="14"/>
      <c r="O178" s="72"/>
      <c r="P178" s="72"/>
      <c r="Q178" s="70" t="s">
        <v>18</v>
      </c>
      <c r="R178" s="70"/>
      <c r="S178" s="12" t="s">
        <v>18</v>
      </c>
      <c r="T178" s="71" t="s">
        <v>18</v>
      </c>
      <c r="U178" s="71"/>
    </row>
    <row r="179" spans="1:21">
      <c r="A179" s="13" t="s">
        <v>188</v>
      </c>
      <c r="B179" s="5" t="s">
        <v>18</v>
      </c>
      <c r="C179" s="14"/>
      <c r="D179" s="14"/>
      <c r="E179" s="14"/>
      <c r="F179" s="53" t="s">
        <v>18</v>
      </c>
      <c r="G179" s="14"/>
      <c r="H179" s="53" t="s">
        <v>18</v>
      </c>
      <c r="I179" s="5" t="s">
        <v>23</v>
      </c>
      <c r="J179" s="13" t="s">
        <v>189</v>
      </c>
      <c r="K179" s="13" t="s">
        <v>28</v>
      </c>
      <c r="L179" s="14">
        <v>4100</v>
      </c>
      <c r="M179" s="14">
        <v>3350</v>
      </c>
      <c r="N179" s="14">
        <v>9644</v>
      </c>
      <c r="O179" s="72">
        <v>3511</v>
      </c>
      <c r="P179" s="72"/>
      <c r="Q179" s="74">
        <v>85.6</v>
      </c>
      <c r="R179" s="74"/>
      <c r="S179" s="15">
        <v>4.8</v>
      </c>
      <c r="T179" s="71" t="s">
        <v>3203</v>
      </c>
      <c r="U179" s="71"/>
    </row>
    <row r="180" spans="1:21">
      <c r="A180" s="2"/>
      <c r="B180" s="5" t="s">
        <v>18</v>
      </c>
      <c r="C180" s="14"/>
      <c r="D180" s="14"/>
      <c r="E180" s="14"/>
      <c r="F180" s="53" t="s">
        <v>18</v>
      </c>
      <c r="G180" s="14"/>
      <c r="H180" s="53" t="s">
        <v>18</v>
      </c>
      <c r="I180" s="5" t="s">
        <v>23</v>
      </c>
      <c r="J180" s="13" t="s">
        <v>190</v>
      </c>
      <c r="K180" s="13" t="s">
        <v>191</v>
      </c>
      <c r="L180" s="14">
        <v>1600</v>
      </c>
      <c r="M180" s="14">
        <v>1250</v>
      </c>
      <c r="N180" s="14">
        <v>1719</v>
      </c>
      <c r="O180" s="72">
        <v>1313</v>
      </c>
      <c r="P180" s="72"/>
      <c r="Q180" s="74">
        <v>82.1</v>
      </c>
      <c r="R180" s="74"/>
      <c r="S180" s="15">
        <v>5</v>
      </c>
      <c r="T180" s="71" t="s">
        <v>192</v>
      </c>
      <c r="U180" s="71"/>
    </row>
    <row r="181" spans="1:21" ht="25.5">
      <c r="A181" s="2"/>
      <c r="B181" s="5" t="s">
        <v>18</v>
      </c>
      <c r="C181" s="14"/>
      <c r="D181" s="14"/>
      <c r="E181" s="14"/>
      <c r="F181" s="53" t="s">
        <v>18</v>
      </c>
      <c r="G181" s="14"/>
      <c r="H181" s="53" t="s">
        <v>18</v>
      </c>
      <c r="I181" s="5" t="s">
        <v>23</v>
      </c>
      <c r="J181" s="13" t="s">
        <v>193</v>
      </c>
      <c r="K181" s="13" t="s">
        <v>191</v>
      </c>
      <c r="L181" s="14">
        <v>1121</v>
      </c>
      <c r="M181" s="14">
        <v>871</v>
      </c>
      <c r="N181" s="14">
        <v>1333</v>
      </c>
      <c r="O181" s="72">
        <v>694</v>
      </c>
      <c r="P181" s="72"/>
      <c r="Q181" s="74">
        <v>61.9</v>
      </c>
      <c r="R181" s="74"/>
      <c r="S181" s="15">
        <v>-20.3</v>
      </c>
      <c r="T181" s="71" t="s">
        <v>3202</v>
      </c>
      <c r="U181" s="71"/>
    </row>
    <row r="182" spans="1:21">
      <c r="A182" s="2"/>
      <c r="B182" s="5" t="s">
        <v>18</v>
      </c>
      <c r="C182" s="14"/>
      <c r="D182" s="14"/>
      <c r="E182" s="14"/>
      <c r="F182" s="53" t="s">
        <v>18</v>
      </c>
      <c r="G182" s="14"/>
      <c r="H182" s="53" t="s">
        <v>18</v>
      </c>
      <c r="I182" s="5" t="s">
        <v>23</v>
      </c>
      <c r="J182" s="13" t="s">
        <v>194</v>
      </c>
      <c r="K182" s="13" t="s">
        <v>191</v>
      </c>
      <c r="L182" s="14">
        <v>3086</v>
      </c>
      <c r="M182" s="14">
        <v>2392</v>
      </c>
      <c r="N182" s="14">
        <v>1991</v>
      </c>
      <c r="O182" s="72">
        <v>2473</v>
      </c>
      <c r="P182" s="72"/>
      <c r="Q182" s="74">
        <v>80.099999999999994</v>
      </c>
      <c r="R182" s="74"/>
      <c r="S182" s="15">
        <v>3.4</v>
      </c>
      <c r="T182" s="71" t="s">
        <v>195</v>
      </c>
      <c r="U182" s="71"/>
    </row>
    <row r="183" spans="1:21">
      <c r="A183" s="2"/>
      <c r="B183" s="5" t="s">
        <v>29</v>
      </c>
      <c r="C183" s="14">
        <v>273494048</v>
      </c>
      <c r="D183" s="14">
        <v>352682440</v>
      </c>
      <c r="E183" s="14">
        <f>D183-C183</f>
        <v>79188392</v>
      </c>
      <c r="F183" s="53">
        <f>IFERROR((D183/C183-1)*100,0)</f>
        <v>28.954338340847553</v>
      </c>
      <c r="G183" s="14">
        <v>535743000</v>
      </c>
      <c r="H183" s="53">
        <v>65.8</v>
      </c>
      <c r="I183" s="5" t="s">
        <v>18</v>
      </c>
      <c r="J183" s="13" t="s">
        <v>18</v>
      </c>
      <c r="K183" s="13" t="s">
        <v>18</v>
      </c>
      <c r="L183" s="14"/>
      <c r="M183" s="14"/>
      <c r="N183" s="14"/>
      <c r="O183" s="72"/>
      <c r="P183" s="72"/>
      <c r="Q183" s="70" t="s">
        <v>18</v>
      </c>
      <c r="R183" s="70"/>
      <c r="S183" s="12" t="s">
        <v>18</v>
      </c>
      <c r="T183" s="71" t="s">
        <v>18</v>
      </c>
      <c r="U183" s="71"/>
    </row>
    <row r="184" spans="1:21">
      <c r="A184" s="13" t="s">
        <v>196</v>
      </c>
      <c r="B184" s="5" t="s">
        <v>18</v>
      </c>
      <c r="C184" s="14"/>
      <c r="D184" s="14"/>
      <c r="E184" s="14"/>
      <c r="F184" s="53" t="s">
        <v>18</v>
      </c>
      <c r="G184" s="14"/>
      <c r="H184" s="53" t="s">
        <v>18</v>
      </c>
      <c r="I184" s="5" t="s">
        <v>18</v>
      </c>
      <c r="J184" s="13" t="s">
        <v>18</v>
      </c>
      <c r="K184" s="13" t="s">
        <v>18</v>
      </c>
      <c r="L184" s="14"/>
      <c r="M184" s="14"/>
      <c r="N184" s="14"/>
      <c r="O184" s="72"/>
      <c r="P184" s="72"/>
      <c r="Q184" s="70" t="s">
        <v>18</v>
      </c>
      <c r="R184" s="70"/>
      <c r="S184" s="12" t="s">
        <v>18</v>
      </c>
      <c r="T184" s="71" t="s">
        <v>18</v>
      </c>
      <c r="U184" s="71"/>
    </row>
    <row r="185" spans="1:21" ht="25.5">
      <c r="A185" s="13" t="s">
        <v>197</v>
      </c>
      <c r="B185" s="5" t="s">
        <v>198</v>
      </c>
      <c r="C185" s="14">
        <v>164089876</v>
      </c>
      <c r="D185" s="14">
        <v>234204877</v>
      </c>
      <c r="E185" s="14">
        <f>D185-C185</f>
        <v>70115001</v>
      </c>
      <c r="F185" s="53">
        <f>IFERROR((D185/C185-1)*100,0)</f>
        <v>42.729632509442574</v>
      </c>
      <c r="G185" s="14">
        <v>406826001</v>
      </c>
      <c r="H185" s="53">
        <v>57.6</v>
      </c>
      <c r="I185" s="5" t="s">
        <v>18</v>
      </c>
      <c r="J185" s="13" t="s">
        <v>18</v>
      </c>
      <c r="K185" s="13" t="s">
        <v>18</v>
      </c>
      <c r="L185" s="14"/>
      <c r="M185" s="14"/>
      <c r="N185" s="14"/>
      <c r="O185" s="72"/>
      <c r="P185" s="72"/>
      <c r="Q185" s="70" t="s">
        <v>18</v>
      </c>
      <c r="R185" s="70"/>
      <c r="S185" s="12" t="s">
        <v>18</v>
      </c>
      <c r="T185" s="71" t="s">
        <v>18</v>
      </c>
      <c r="U185" s="71"/>
    </row>
    <row r="186" spans="1:21">
      <c r="A186" s="13" t="s">
        <v>199</v>
      </c>
      <c r="B186" s="5" t="s">
        <v>18</v>
      </c>
      <c r="C186" s="14"/>
      <c r="D186" s="14"/>
      <c r="E186" s="14"/>
      <c r="F186" s="53" t="s">
        <v>18</v>
      </c>
      <c r="G186" s="14"/>
      <c r="H186" s="53" t="s">
        <v>18</v>
      </c>
      <c r="I186" s="5" t="s">
        <v>23</v>
      </c>
      <c r="J186" s="13" t="s">
        <v>200</v>
      </c>
      <c r="K186" s="13" t="s">
        <v>201</v>
      </c>
      <c r="L186" s="14">
        <v>280</v>
      </c>
      <c r="M186" s="14">
        <v>215</v>
      </c>
      <c r="N186" s="14">
        <v>166</v>
      </c>
      <c r="O186" s="72">
        <v>160</v>
      </c>
      <c r="P186" s="72"/>
      <c r="Q186" s="74">
        <v>57.1</v>
      </c>
      <c r="R186" s="74"/>
      <c r="S186" s="15">
        <v>-25.6</v>
      </c>
      <c r="T186" s="71" t="s">
        <v>202</v>
      </c>
      <c r="U186" s="71"/>
    </row>
    <row r="187" spans="1:21">
      <c r="A187" s="2"/>
      <c r="B187" s="5" t="s">
        <v>18</v>
      </c>
      <c r="C187" s="14"/>
      <c r="D187" s="14"/>
      <c r="E187" s="14"/>
      <c r="F187" s="53" t="s">
        <v>18</v>
      </c>
      <c r="G187" s="14"/>
      <c r="H187" s="53" t="s">
        <v>18</v>
      </c>
      <c r="I187" s="5" t="s">
        <v>23</v>
      </c>
      <c r="J187" s="13" t="s">
        <v>203</v>
      </c>
      <c r="K187" s="13" t="s">
        <v>204</v>
      </c>
      <c r="L187" s="14">
        <v>85</v>
      </c>
      <c r="M187" s="14">
        <v>60</v>
      </c>
      <c r="N187" s="14">
        <v>45</v>
      </c>
      <c r="O187" s="72">
        <v>29</v>
      </c>
      <c r="P187" s="72"/>
      <c r="Q187" s="74">
        <v>34.1</v>
      </c>
      <c r="R187" s="74"/>
      <c r="S187" s="15">
        <v>-51.7</v>
      </c>
      <c r="T187" s="71" t="s">
        <v>205</v>
      </c>
      <c r="U187" s="71"/>
    </row>
    <row r="188" spans="1:21" ht="25.5">
      <c r="A188" s="2"/>
      <c r="B188" s="5" t="s">
        <v>18</v>
      </c>
      <c r="C188" s="14"/>
      <c r="D188" s="14"/>
      <c r="E188" s="14"/>
      <c r="F188" s="53" t="s">
        <v>18</v>
      </c>
      <c r="G188" s="14"/>
      <c r="H188" s="53" t="s">
        <v>18</v>
      </c>
      <c r="I188" s="5" t="s">
        <v>23</v>
      </c>
      <c r="J188" s="13" t="s">
        <v>206</v>
      </c>
      <c r="K188" s="13" t="s">
        <v>88</v>
      </c>
      <c r="L188" s="14">
        <v>920</v>
      </c>
      <c r="M188" s="14">
        <v>711</v>
      </c>
      <c r="N188" s="14">
        <v>640</v>
      </c>
      <c r="O188" s="72">
        <v>601</v>
      </c>
      <c r="P188" s="72"/>
      <c r="Q188" s="74">
        <v>65.3</v>
      </c>
      <c r="R188" s="74"/>
      <c r="S188" s="15">
        <v>-15.5</v>
      </c>
      <c r="T188" s="71" t="s">
        <v>207</v>
      </c>
      <c r="U188" s="71"/>
    </row>
    <row r="189" spans="1:21">
      <c r="A189" s="2"/>
      <c r="B189" s="5" t="s">
        <v>18</v>
      </c>
      <c r="C189" s="14"/>
      <c r="D189" s="14"/>
      <c r="E189" s="14"/>
      <c r="F189" s="53" t="s">
        <v>18</v>
      </c>
      <c r="G189" s="14"/>
      <c r="H189" s="53" t="s">
        <v>18</v>
      </c>
      <c r="I189" s="5" t="s">
        <v>23</v>
      </c>
      <c r="J189" s="13" t="s">
        <v>208</v>
      </c>
      <c r="K189" s="13" t="s">
        <v>209</v>
      </c>
      <c r="L189" s="14">
        <v>11000</v>
      </c>
      <c r="M189" s="14">
        <v>7875</v>
      </c>
      <c r="N189" s="14">
        <v>6129</v>
      </c>
      <c r="O189" s="72">
        <v>4208</v>
      </c>
      <c r="P189" s="72"/>
      <c r="Q189" s="74">
        <v>38.299999999999997</v>
      </c>
      <c r="R189" s="74"/>
      <c r="S189" s="15">
        <v>-46.6</v>
      </c>
      <c r="T189" s="71" t="s">
        <v>210</v>
      </c>
      <c r="U189" s="71"/>
    </row>
    <row r="190" spans="1:21">
      <c r="A190" s="2"/>
      <c r="B190" s="5" t="s">
        <v>29</v>
      </c>
      <c r="C190" s="14">
        <v>164089876</v>
      </c>
      <c r="D190" s="14">
        <v>234204877</v>
      </c>
      <c r="E190" s="14">
        <f>D190-C190</f>
        <v>70115001</v>
      </c>
      <c r="F190" s="53">
        <f>IFERROR((D190/C190-1)*100,0)</f>
        <v>42.729632509442574</v>
      </c>
      <c r="G190" s="14">
        <v>406826001</v>
      </c>
      <c r="H190" s="53">
        <v>57.6</v>
      </c>
      <c r="I190" s="5" t="s">
        <v>18</v>
      </c>
      <c r="J190" s="13" t="s">
        <v>18</v>
      </c>
      <c r="K190" s="13" t="s">
        <v>18</v>
      </c>
      <c r="L190" s="14"/>
      <c r="M190" s="14"/>
      <c r="N190" s="14"/>
      <c r="O190" s="72"/>
      <c r="P190" s="72"/>
      <c r="Q190" s="70" t="s">
        <v>18</v>
      </c>
      <c r="R190" s="70"/>
      <c r="S190" s="12" t="s">
        <v>18</v>
      </c>
      <c r="T190" s="71" t="s">
        <v>18</v>
      </c>
      <c r="U190" s="71"/>
    </row>
    <row r="191" spans="1:21" ht="38.25">
      <c r="A191" s="11" t="s">
        <v>211</v>
      </c>
      <c r="B191" s="5" t="s">
        <v>18</v>
      </c>
      <c r="C191" s="14"/>
      <c r="D191" s="14"/>
      <c r="E191" s="14"/>
      <c r="F191" s="53" t="s">
        <v>18</v>
      </c>
      <c r="G191" s="14"/>
      <c r="H191" s="53" t="s">
        <v>18</v>
      </c>
      <c r="I191" s="5" t="s">
        <v>18</v>
      </c>
      <c r="J191" s="13" t="s">
        <v>18</v>
      </c>
      <c r="K191" s="13" t="s">
        <v>18</v>
      </c>
      <c r="L191" s="14"/>
      <c r="M191" s="14"/>
      <c r="N191" s="14"/>
      <c r="O191" s="72"/>
      <c r="P191" s="72"/>
      <c r="Q191" s="70" t="s">
        <v>18</v>
      </c>
      <c r="R191" s="70"/>
      <c r="S191" s="12" t="s">
        <v>18</v>
      </c>
      <c r="T191" s="71" t="s">
        <v>18</v>
      </c>
      <c r="U191" s="71"/>
    </row>
    <row r="192" spans="1:21" ht="25.5">
      <c r="A192" s="13" t="s">
        <v>212</v>
      </c>
      <c r="B192" s="5" t="s">
        <v>213</v>
      </c>
      <c r="C192" s="14">
        <v>204534786</v>
      </c>
      <c r="D192" s="14">
        <v>274777230</v>
      </c>
      <c r="E192" s="14">
        <f>D192-C192</f>
        <v>70242444</v>
      </c>
      <c r="F192" s="53">
        <f>IFERROR((D192/C192-1)*100,0)</f>
        <v>34.342541615390545</v>
      </c>
      <c r="G192" s="14">
        <v>344810629</v>
      </c>
      <c r="H192" s="53">
        <v>79.7</v>
      </c>
      <c r="I192" s="5" t="s">
        <v>18</v>
      </c>
      <c r="J192" s="13" t="s">
        <v>18</v>
      </c>
      <c r="K192" s="13" t="s">
        <v>18</v>
      </c>
      <c r="L192" s="14"/>
      <c r="M192" s="14"/>
      <c r="N192" s="14"/>
      <c r="O192" s="72"/>
      <c r="P192" s="72"/>
      <c r="Q192" s="70" t="s">
        <v>18</v>
      </c>
      <c r="R192" s="70"/>
      <c r="S192" s="12" t="s">
        <v>18</v>
      </c>
      <c r="T192" s="71" t="s">
        <v>18</v>
      </c>
      <c r="U192" s="71"/>
    </row>
    <row r="193" spans="1:21" ht="25.5">
      <c r="A193" s="13" t="s">
        <v>214</v>
      </c>
      <c r="B193" s="5" t="s">
        <v>18</v>
      </c>
      <c r="C193" s="14"/>
      <c r="D193" s="14"/>
      <c r="E193" s="14"/>
      <c r="F193" s="53" t="s">
        <v>18</v>
      </c>
      <c r="G193" s="14"/>
      <c r="H193" s="53" t="s">
        <v>18</v>
      </c>
      <c r="I193" s="5" t="s">
        <v>23</v>
      </c>
      <c r="J193" s="13" t="s">
        <v>215</v>
      </c>
      <c r="K193" s="13" t="s">
        <v>216</v>
      </c>
      <c r="L193" s="14">
        <v>2500</v>
      </c>
      <c r="M193" s="14">
        <v>2500</v>
      </c>
      <c r="N193" s="14">
        <v>1175</v>
      </c>
      <c r="O193" s="72">
        <v>1740</v>
      </c>
      <c r="P193" s="72"/>
      <c r="Q193" s="70" t="s">
        <v>69</v>
      </c>
      <c r="R193" s="70"/>
      <c r="S193" s="15">
        <v>-30.4</v>
      </c>
      <c r="T193" s="71" t="s">
        <v>217</v>
      </c>
      <c r="U193" s="71"/>
    </row>
    <row r="194" spans="1:21" ht="25.5">
      <c r="A194" s="2"/>
      <c r="B194" s="5" t="s">
        <v>18</v>
      </c>
      <c r="C194" s="14"/>
      <c r="D194" s="14"/>
      <c r="E194" s="14"/>
      <c r="F194" s="53" t="s">
        <v>18</v>
      </c>
      <c r="G194" s="14"/>
      <c r="H194" s="53" t="s">
        <v>18</v>
      </c>
      <c r="I194" s="5" t="s">
        <v>23</v>
      </c>
      <c r="J194" s="13" t="s">
        <v>218</v>
      </c>
      <c r="K194" s="13" t="s">
        <v>98</v>
      </c>
      <c r="L194" s="14">
        <v>11600</v>
      </c>
      <c r="M194" s="14">
        <v>8700</v>
      </c>
      <c r="N194" s="14">
        <v>8473</v>
      </c>
      <c r="O194" s="72">
        <v>6111</v>
      </c>
      <c r="P194" s="72"/>
      <c r="Q194" s="74">
        <v>52.7</v>
      </c>
      <c r="R194" s="74"/>
      <c r="S194" s="15">
        <v>-29.8</v>
      </c>
      <c r="T194" s="71" t="s">
        <v>219</v>
      </c>
      <c r="U194" s="71"/>
    </row>
    <row r="195" spans="1:21">
      <c r="A195" s="2"/>
      <c r="B195" s="5" t="s">
        <v>18</v>
      </c>
      <c r="C195" s="14"/>
      <c r="D195" s="14"/>
      <c r="E195" s="14"/>
      <c r="F195" s="53" t="s">
        <v>18</v>
      </c>
      <c r="G195" s="14"/>
      <c r="H195" s="53" t="s">
        <v>18</v>
      </c>
      <c r="I195" s="5" t="s">
        <v>23</v>
      </c>
      <c r="J195" s="13" t="s">
        <v>220</v>
      </c>
      <c r="K195" s="13" t="s">
        <v>78</v>
      </c>
      <c r="L195" s="14">
        <v>19200</v>
      </c>
      <c r="M195" s="14">
        <v>14400</v>
      </c>
      <c r="N195" s="14">
        <v>44419</v>
      </c>
      <c r="O195" s="72">
        <v>17261</v>
      </c>
      <c r="P195" s="72"/>
      <c r="Q195" s="74">
        <v>89.9</v>
      </c>
      <c r="R195" s="74"/>
      <c r="S195" s="15">
        <v>19.899999999999999</v>
      </c>
      <c r="T195" s="71" t="s">
        <v>217</v>
      </c>
      <c r="U195" s="71"/>
    </row>
    <row r="196" spans="1:21">
      <c r="A196" s="2"/>
      <c r="B196" s="5" t="s">
        <v>29</v>
      </c>
      <c r="C196" s="14">
        <v>204534786</v>
      </c>
      <c r="D196" s="14">
        <v>274777230</v>
      </c>
      <c r="E196" s="14">
        <f>D196-C196</f>
        <v>70242444</v>
      </c>
      <c r="F196" s="53">
        <f>IFERROR((D196/C196-1)*100,0)</f>
        <v>34.342541615390545</v>
      </c>
      <c r="G196" s="14">
        <v>344810629</v>
      </c>
      <c r="H196" s="53">
        <v>79.7</v>
      </c>
      <c r="I196" s="5" t="s">
        <v>18</v>
      </c>
      <c r="J196" s="13" t="s">
        <v>18</v>
      </c>
      <c r="K196" s="13" t="s">
        <v>18</v>
      </c>
      <c r="L196" s="14"/>
      <c r="M196" s="14"/>
      <c r="N196" s="14"/>
      <c r="O196" s="72"/>
      <c r="P196" s="72"/>
      <c r="Q196" s="70" t="s">
        <v>18</v>
      </c>
      <c r="R196" s="70"/>
      <c r="S196" s="12" t="s">
        <v>18</v>
      </c>
      <c r="T196" s="71" t="s">
        <v>18</v>
      </c>
      <c r="U196" s="71"/>
    </row>
    <row r="197" spans="1:21" ht="25.5">
      <c r="A197" s="11" t="s">
        <v>221</v>
      </c>
      <c r="B197" s="5" t="s">
        <v>18</v>
      </c>
      <c r="C197" s="14"/>
      <c r="D197" s="14"/>
      <c r="E197" s="14"/>
      <c r="F197" s="53" t="s">
        <v>18</v>
      </c>
      <c r="G197" s="14"/>
      <c r="H197" s="53" t="s">
        <v>18</v>
      </c>
      <c r="I197" s="5" t="s">
        <v>18</v>
      </c>
      <c r="J197" s="13" t="s">
        <v>18</v>
      </c>
      <c r="K197" s="13" t="s">
        <v>18</v>
      </c>
      <c r="L197" s="14"/>
      <c r="M197" s="14"/>
      <c r="N197" s="14"/>
      <c r="O197" s="72"/>
      <c r="P197" s="72"/>
      <c r="Q197" s="70" t="s">
        <v>18</v>
      </c>
      <c r="R197" s="70"/>
      <c r="S197" s="12" t="s">
        <v>18</v>
      </c>
      <c r="T197" s="71" t="s">
        <v>18</v>
      </c>
      <c r="U197" s="71"/>
    </row>
    <row r="198" spans="1:21" ht="25.5">
      <c r="A198" s="13" t="s">
        <v>222</v>
      </c>
      <c r="B198" s="5" t="s">
        <v>213</v>
      </c>
      <c r="C198" s="14">
        <v>40768680</v>
      </c>
      <c r="D198" s="14">
        <v>70659395</v>
      </c>
      <c r="E198" s="14">
        <f>D198-C198</f>
        <v>29890715</v>
      </c>
      <c r="F198" s="53">
        <f>IFERROR((D198/C198-1)*100,0)</f>
        <v>73.317838595706306</v>
      </c>
      <c r="G198" s="14">
        <v>83907096</v>
      </c>
      <c r="H198" s="53">
        <v>84.2</v>
      </c>
      <c r="I198" s="5" t="s">
        <v>18</v>
      </c>
      <c r="J198" s="13" t="s">
        <v>18</v>
      </c>
      <c r="K198" s="13" t="s">
        <v>18</v>
      </c>
      <c r="L198" s="14"/>
      <c r="M198" s="14"/>
      <c r="N198" s="14"/>
      <c r="O198" s="72"/>
      <c r="P198" s="72"/>
      <c r="Q198" s="70" t="s">
        <v>18</v>
      </c>
      <c r="R198" s="70"/>
      <c r="S198" s="12" t="s">
        <v>18</v>
      </c>
      <c r="T198" s="71" t="s">
        <v>18</v>
      </c>
      <c r="U198" s="71"/>
    </row>
    <row r="199" spans="1:21" ht="25.5">
      <c r="A199" s="13" t="s">
        <v>223</v>
      </c>
      <c r="B199" s="5" t="s">
        <v>18</v>
      </c>
      <c r="C199" s="14"/>
      <c r="D199" s="14"/>
      <c r="E199" s="14"/>
      <c r="F199" s="53" t="s">
        <v>18</v>
      </c>
      <c r="G199" s="14"/>
      <c r="H199" s="53" t="s">
        <v>18</v>
      </c>
      <c r="I199" s="5" t="s">
        <v>23</v>
      </c>
      <c r="J199" s="13" t="s">
        <v>224</v>
      </c>
      <c r="K199" s="13" t="s">
        <v>225</v>
      </c>
      <c r="L199" s="14">
        <v>3100</v>
      </c>
      <c r="M199" s="14">
        <v>2790</v>
      </c>
      <c r="N199" s="14">
        <v>2195</v>
      </c>
      <c r="O199" s="72">
        <v>782</v>
      </c>
      <c r="P199" s="72"/>
      <c r="Q199" s="74">
        <v>25.2</v>
      </c>
      <c r="R199" s="74"/>
      <c r="S199" s="15">
        <v>-72</v>
      </c>
      <c r="T199" s="71" t="s">
        <v>226</v>
      </c>
      <c r="U199" s="71"/>
    </row>
    <row r="200" spans="1:21" ht="25.5">
      <c r="A200" s="2"/>
      <c r="B200" s="5" t="s">
        <v>18</v>
      </c>
      <c r="C200" s="14"/>
      <c r="D200" s="14"/>
      <c r="E200" s="14"/>
      <c r="F200" s="53" t="s">
        <v>18</v>
      </c>
      <c r="G200" s="14"/>
      <c r="H200" s="53" t="s">
        <v>18</v>
      </c>
      <c r="I200" s="5" t="s">
        <v>23</v>
      </c>
      <c r="J200" s="13" t="s">
        <v>227</v>
      </c>
      <c r="K200" s="13" t="s">
        <v>98</v>
      </c>
      <c r="L200" s="14">
        <v>51500</v>
      </c>
      <c r="M200" s="14">
        <v>48925</v>
      </c>
      <c r="N200" s="14">
        <v>81465</v>
      </c>
      <c r="O200" s="72">
        <v>8388</v>
      </c>
      <c r="P200" s="72"/>
      <c r="Q200" s="74">
        <v>16.3</v>
      </c>
      <c r="R200" s="74"/>
      <c r="S200" s="15">
        <v>-82.9</v>
      </c>
      <c r="T200" s="71" t="s">
        <v>226</v>
      </c>
      <c r="U200" s="71"/>
    </row>
    <row r="201" spans="1:21">
      <c r="A201" s="2"/>
      <c r="B201" s="5" t="s">
        <v>29</v>
      </c>
      <c r="C201" s="14">
        <v>40768680</v>
      </c>
      <c r="D201" s="14">
        <v>70659395</v>
      </c>
      <c r="E201" s="14">
        <f t="shared" ref="E201:E202" si="57">D201-C201</f>
        <v>29890715</v>
      </c>
      <c r="F201" s="53">
        <f t="shared" ref="F201:F202" si="58">IFERROR((D201/C201-1)*100,0)</f>
        <v>73.317838595706306</v>
      </c>
      <c r="G201" s="14">
        <v>83907096</v>
      </c>
      <c r="H201" s="53">
        <v>84.2</v>
      </c>
      <c r="I201" s="5" t="s">
        <v>18</v>
      </c>
      <c r="J201" s="13" t="s">
        <v>18</v>
      </c>
      <c r="K201" s="13" t="s">
        <v>18</v>
      </c>
      <c r="L201" s="14"/>
      <c r="M201" s="14"/>
      <c r="N201" s="14"/>
      <c r="O201" s="72"/>
      <c r="P201" s="72"/>
      <c r="Q201" s="70" t="s">
        <v>18</v>
      </c>
      <c r="R201" s="70"/>
      <c r="S201" s="12" t="s">
        <v>18</v>
      </c>
      <c r="T201" s="71" t="s">
        <v>18</v>
      </c>
      <c r="U201" s="71"/>
    </row>
    <row r="202" spans="1:21" ht="25.5">
      <c r="A202" s="13" t="s">
        <v>228</v>
      </c>
      <c r="B202" s="5" t="s">
        <v>213</v>
      </c>
      <c r="C202" s="14">
        <v>106666949</v>
      </c>
      <c r="D202" s="14">
        <v>173961512</v>
      </c>
      <c r="E202" s="14">
        <f t="shared" si="57"/>
        <v>67294563</v>
      </c>
      <c r="F202" s="53">
        <f t="shared" si="58"/>
        <v>63.088485825164085</v>
      </c>
      <c r="G202" s="14">
        <v>430429945</v>
      </c>
      <c r="H202" s="53">
        <v>40.4</v>
      </c>
      <c r="I202" s="5" t="s">
        <v>18</v>
      </c>
      <c r="J202" s="13" t="s">
        <v>18</v>
      </c>
      <c r="K202" s="13" t="s">
        <v>18</v>
      </c>
      <c r="L202" s="14"/>
      <c r="M202" s="14"/>
      <c r="N202" s="14"/>
      <c r="O202" s="72"/>
      <c r="P202" s="72"/>
      <c r="Q202" s="70" t="s">
        <v>18</v>
      </c>
      <c r="R202" s="70"/>
      <c r="S202" s="12" t="s">
        <v>18</v>
      </c>
      <c r="T202" s="71" t="s">
        <v>18</v>
      </c>
      <c r="U202" s="71"/>
    </row>
    <row r="203" spans="1:21" ht="25.5">
      <c r="A203" s="13" t="s">
        <v>223</v>
      </c>
      <c r="B203" s="5" t="s">
        <v>18</v>
      </c>
      <c r="C203" s="14"/>
      <c r="D203" s="14"/>
      <c r="E203" s="14"/>
      <c r="F203" s="53" t="s">
        <v>18</v>
      </c>
      <c r="G203" s="14"/>
      <c r="H203" s="53" t="s">
        <v>18</v>
      </c>
      <c r="I203" s="5" t="s">
        <v>23</v>
      </c>
      <c r="J203" s="13" t="s">
        <v>229</v>
      </c>
      <c r="K203" s="13" t="s">
        <v>230</v>
      </c>
      <c r="L203" s="14">
        <v>150</v>
      </c>
      <c r="M203" s="14">
        <v>110</v>
      </c>
      <c r="N203" s="14">
        <v>32</v>
      </c>
      <c r="O203" s="72">
        <v>25</v>
      </c>
      <c r="P203" s="72"/>
      <c r="Q203" s="74">
        <v>16.7</v>
      </c>
      <c r="R203" s="74"/>
      <c r="S203" s="15">
        <v>-77.3</v>
      </c>
      <c r="T203" s="71" t="s">
        <v>231</v>
      </c>
      <c r="U203" s="71"/>
    </row>
    <row r="204" spans="1:21">
      <c r="A204" s="2"/>
      <c r="B204" s="5" t="s">
        <v>18</v>
      </c>
      <c r="C204" s="14"/>
      <c r="D204" s="14"/>
      <c r="E204" s="14"/>
      <c r="F204" s="53" t="s">
        <v>18</v>
      </c>
      <c r="G204" s="14"/>
      <c r="H204" s="53" t="s">
        <v>18</v>
      </c>
      <c r="I204" s="5" t="s">
        <v>23</v>
      </c>
      <c r="J204" s="13" t="s">
        <v>229</v>
      </c>
      <c r="K204" s="13" t="s">
        <v>232</v>
      </c>
      <c r="L204" s="14">
        <v>50</v>
      </c>
      <c r="M204" s="14">
        <v>35</v>
      </c>
      <c r="N204" s="14">
        <v>14</v>
      </c>
      <c r="O204" s="72">
        <v>117</v>
      </c>
      <c r="P204" s="72"/>
      <c r="Q204" s="74">
        <v>234</v>
      </c>
      <c r="R204" s="74"/>
      <c r="S204" s="15">
        <v>234.3</v>
      </c>
      <c r="T204" s="71" t="s">
        <v>3204</v>
      </c>
      <c r="U204" s="71"/>
    </row>
    <row r="205" spans="1:21">
      <c r="A205" s="2"/>
      <c r="B205" s="5" t="s">
        <v>18</v>
      </c>
      <c r="C205" s="14"/>
      <c r="D205" s="14"/>
      <c r="E205" s="14"/>
      <c r="F205" s="53" t="s">
        <v>18</v>
      </c>
      <c r="G205" s="14"/>
      <c r="H205" s="53" t="s">
        <v>18</v>
      </c>
      <c r="I205" s="5" t="s">
        <v>23</v>
      </c>
      <c r="J205" s="13" t="s">
        <v>233</v>
      </c>
      <c r="K205" s="13" t="s">
        <v>234</v>
      </c>
      <c r="L205" s="14">
        <v>100</v>
      </c>
      <c r="M205" s="14">
        <v>80</v>
      </c>
      <c r="N205" s="14">
        <v>53</v>
      </c>
      <c r="O205" s="72">
        <v>19</v>
      </c>
      <c r="P205" s="72"/>
      <c r="Q205" s="74">
        <v>19</v>
      </c>
      <c r="R205" s="74"/>
      <c r="S205" s="15">
        <v>-76.2</v>
      </c>
      <c r="T205" s="71" t="s">
        <v>235</v>
      </c>
      <c r="U205" s="71"/>
    </row>
    <row r="206" spans="1:21">
      <c r="A206" s="2"/>
      <c r="B206" s="5" t="s">
        <v>18</v>
      </c>
      <c r="C206" s="14"/>
      <c r="D206" s="14"/>
      <c r="E206" s="14"/>
      <c r="F206" s="53" t="s">
        <v>18</v>
      </c>
      <c r="G206" s="14"/>
      <c r="H206" s="53" t="s">
        <v>18</v>
      </c>
      <c r="I206" s="5" t="s">
        <v>23</v>
      </c>
      <c r="J206" s="13" t="s">
        <v>236</v>
      </c>
      <c r="K206" s="13" t="s">
        <v>48</v>
      </c>
      <c r="L206" s="14">
        <v>11</v>
      </c>
      <c r="M206" s="14">
        <v>8</v>
      </c>
      <c r="N206" s="14">
        <v>7</v>
      </c>
      <c r="O206" s="72">
        <v>11</v>
      </c>
      <c r="P206" s="72"/>
      <c r="Q206" s="74">
        <v>100</v>
      </c>
      <c r="R206" s="74"/>
      <c r="S206" s="15">
        <v>37.5</v>
      </c>
      <c r="T206" s="71" t="s">
        <v>237</v>
      </c>
      <c r="U206" s="71"/>
    </row>
    <row r="207" spans="1:21" ht="25.5">
      <c r="A207" s="2"/>
      <c r="B207" s="5" t="s">
        <v>18</v>
      </c>
      <c r="C207" s="14"/>
      <c r="D207" s="14"/>
      <c r="E207" s="14"/>
      <c r="F207" s="53" t="s">
        <v>18</v>
      </c>
      <c r="G207" s="14"/>
      <c r="H207" s="53" t="s">
        <v>18</v>
      </c>
      <c r="I207" s="5" t="s">
        <v>23</v>
      </c>
      <c r="J207" s="13" t="s">
        <v>238</v>
      </c>
      <c r="K207" s="13" t="s">
        <v>239</v>
      </c>
      <c r="L207" s="14">
        <v>1200</v>
      </c>
      <c r="M207" s="14">
        <v>950</v>
      </c>
      <c r="N207" s="14">
        <v>235</v>
      </c>
      <c r="O207" s="72">
        <v>396</v>
      </c>
      <c r="P207" s="72"/>
      <c r="Q207" s="74">
        <v>33</v>
      </c>
      <c r="R207" s="74"/>
      <c r="S207" s="15">
        <v>-58.3</v>
      </c>
      <c r="T207" s="71" t="s">
        <v>240</v>
      </c>
      <c r="U207" s="71"/>
    </row>
    <row r="208" spans="1:21" ht="25.5">
      <c r="A208" s="2"/>
      <c r="B208" s="5" t="s">
        <v>18</v>
      </c>
      <c r="C208" s="14"/>
      <c r="D208" s="14"/>
      <c r="E208" s="14"/>
      <c r="F208" s="53" t="s">
        <v>18</v>
      </c>
      <c r="G208" s="14"/>
      <c r="H208" s="53" t="s">
        <v>18</v>
      </c>
      <c r="I208" s="5" t="s">
        <v>23</v>
      </c>
      <c r="J208" s="13" t="s">
        <v>241</v>
      </c>
      <c r="K208" s="13" t="s">
        <v>232</v>
      </c>
      <c r="L208" s="14">
        <v>1700</v>
      </c>
      <c r="M208" s="14">
        <v>1400</v>
      </c>
      <c r="N208" s="14">
        <v>476</v>
      </c>
      <c r="O208" s="72">
        <v>435</v>
      </c>
      <c r="P208" s="72"/>
      <c r="Q208" s="74">
        <v>25.6</v>
      </c>
      <c r="R208" s="74"/>
      <c r="S208" s="15">
        <v>-68.900000000000006</v>
      </c>
      <c r="T208" s="71" t="s">
        <v>242</v>
      </c>
      <c r="U208" s="71"/>
    </row>
    <row r="209" spans="1:21">
      <c r="A209" s="2"/>
      <c r="B209" s="5" t="s">
        <v>18</v>
      </c>
      <c r="C209" s="14"/>
      <c r="D209" s="14"/>
      <c r="E209" s="14"/>
      <c r="F209" s="53" t="s">
        <v>18</v>
      </c>
      <c r="G209" s="14"/>
      <c r="H209" s="53" t="s">
        <v>18</v>
      </c>
      <c r="I209" s="5" t="s">
        <v>23</v>
      </c>
      <c r="J209" s="13" t="s">
        <v>243</v>
      </c>
      <c r="K209" s="13" t="s">
        <v>244</v>
      </c>
      <c r="L209" s="14">
        <v>5000</v>
      </c>
      <c r="M209" s="14">
        <v>4000</v>
      </c>
      <c r="N209" s="14">
        <v>1410</v>
      </c>
      <c r="O209" s="72">
        <v>2708</v>
      </c>
      <c r="P209" s="72"/>
      <c r="Q209" s="74">
        <v>54.2</v>
      </c>
      <c r="R209" s="74"/>
      <c r="S209" s="15">
        <v>-32.299999999999997</v>
      </c>
      <c r="T209" s="71" t="s">
        <v>245</v>
      </c>
      <c r="U209" s="71"/>
    </row>
    <row r="210" spans="1:21">
      <c r="A210" s="2"/>
      <c r="B210" s="5" t="s">
        <v>18</v>
      </c>
      <c r="C210" s="14"/>
      <c r="D210" s="14"/>
      <c r="E210" s="14"/>
      <c r="F210" s="53" t="s">
        <v>18</v>
      </c>
      <c r="G210" s="14"/>
      <c r="H210" s="53" t="s">
        <v>18</v>
      </c>
      <c r="I210" s="5" t="s">
        <v>23</v>
      </c>
      <c r="J210" s="13" t="s">
        <v>246</v>
      </c>
      <c r="K210" s="13" t="s">
        <v>247</v>
      </c>
      <c r="L210" s="14">
        <v>210</v>
      </c>
      <c r="M210" s="14">
        <v>160</v>
      </c>
      <c r="N210" s="14">
        <v>53</v>
      </c>
      <c r="O210" s="72">
        <v>235</v>
      </c>
      <c r="P210" s="72"/>
      <c r="Q210" s="74">
        <v>111.9</v>
      </c>
      <c r="R210" s="74"/>
      <c r="S210" s="15">
        <v>46.9</v>
      </c>
      <c r="T210" s="71" t="s">
        <v>3205</v>
      </c>
      <c r="U210" s="71"/>
    </row>
    <row r="211" spans="1:21">
      <c r="A211" s="2"/>
      <c r="B211" s="5" t="s">
        <v>18</v>
      </c>
      <c r="C211" s="14"/>
      <c r="D211" s="14"/>
      <c r="E211" s="14"/>
      <c r="F211" s="53" t="s">
        <v>18</v>
      </c>
      <c r="G211" s="14"/>
      <c r="H211" s="53" t="s">
        <v>18</v>
      </c>
      <c r="I211" s="5" t="s">
        <v>23</v>
      </c>
      <c r="J211" s="13" t="s">
        <v>246</v>
      </c>
      <c r="K211" s="13" t="s">
        <v>232</v>
      </c>
      <c r="L211" s="14">
        <v>200</v>
      </c>
      <c r="M211" s="14">
        <v>150</v>
      </c>
      <c r="N211" s="14">
        <v>27</v>
      </c>
      <c r="O211" s="72">
        <v>112</v>
      </c>
      <c r="P211" s="72"/>
      <c r="Q211" s="74">
        <v>56</v>
      </c>
      <c r="R211" s="74"/>
      <c r="S211" s="15">
        <v>-25.3</v>
      </c>
      <c r="T211" s="71" t="s">
        <v>248</v>
      </c>
      <c r="U211" s="71"/>
    </row>
    <row r="212" spans="1:21">
      <c r="A212" s="2"/>
      <c r="B212" s="5" t="s">
        <v>18</v>
      </c>
      <c r="C212" s="14"/>
      <c r="D212" s="14"/>
      <c r="E212" s="14"/>
      <c r="F212" s="53" t="s">
        <v>18</v>
      </c>
      <c r="G212" s="14"/>
      <c r="H212" s="53" t="s">
        <v>18</v>
      </c>
      <c r="I212" s="5" t="s">
        <v>23</v>
      </c>
      <c r="J212" s="13" t="s">
        <v>249</v>
      </c>
      <c r="K212" s="13" t="s">
        <v>247</v>
      </c>
      <c r="L212" s="14">
        <v>48</v>
      </c>
      <c r="M212" s="14">
        <v>48</v>
      </c>
      <c r="N212" s="14">
        <v>28</v>
      </c>
      <c r="O212" s="72">
        <v>10</v>
      </c>
      <c r="P212" s="72"/>
      <c r="Q212" s="70" t="s">
        <v>69</v>
      </c>
      <c r="R212" s="70"/>
      <c r="S212" s="15">
        <v>-79.2</v>
      </c>
      <c r="T212" s="71" t="s">
        <v>3206</v>
      </c>
      <c r="U212" s="71"/>
    </row>
    <row r="213" spans="1:21" ht="25.5">
      <c r="A213" s="2"/>
      <c r="B213" s="5" t="s">
        <v>18</v>
      </c>
      <c r="C213" s="14"/>
      <c r="D213" s="14"/>
      <c r="E213" s="14"/>
      <c r="F213" s="53" t="s">
        <v>18</v>
      </c>
      <c r="G213" s="14"/>
      <c r="H213" s="53" t="s">
        <v>18</v>
      </c>
      <c r="I213" s="5" t="s">
        <v>23</v>
      </c>
      <c r="J213" s="13" t="s">
        <v>250</v>
      </c>
      <c r="K213" s="13" t="s">
        <v>191</v>
      </c>
      <c r="L213" s="14">
        <v>42</v>
      </c>
      <c r="M213" s="14">
        <v>42</v>
      </c>
      <c r="N213" s="14">
        <v>68</v>
      </c>
      <c r="O213" s="72">
        <v>51</v>
      </c>
      <c r="P213" s="72"/>
      <c r="Q213" s="74">
        <v>121.4</v>
      </c>
      <c r="R213" s="74"/>
      <c r="S213" s="15">
        <v>21.4</v>
      </c>
      <c r="T213" s="71" t="s">
        <v>251</v>
      </c>
      <c r="U213" s="71"/>
    </row>
    <row r="214" spans="1:21" ht="25.5">
      <c r="A214" s="2"/>
      <c r="B214" s="5" t="s">
        <v>18</v>
      </c>
      <c r="C214" s="14"/>
      <c r="D214" s="14"/>
      <c r="E214" s="14"/>
      <c r="F214" s="53" t="s">
        <v>18</v>
      </c>
      <c r="G214" s="14"/>
      <c r="H214" s="53" t="s">
        <v>18</v>
      </c>
      <c r="I214" s="5" t="s">
        <v>23</v>
      </c>
      <c r="J214" s="13" t="s">
        <v>252</v>
      </c>
      <c r="K214" s="13" t="s">
        <v>253</v>
      </c>
      <c r="L214" s="14">
        <v>2500</v>
      </c>
      <c r="M214" s="14">
        <v>2500</v>
      </c>
      <c r="N214" s="14">
        <v>242</v>
      </c>
      <c r="O214" s="72">
        <v>27</v>
      </c>
      <c r="P214" s="72"/>
      <c r="Q214" s="70" t="s">
        <v>69</v>
      </c>
      <c r="R214" s="70"/>
      <c r="S214" s="15">
        <v>-98.9</v>
      </c>
      <c r="T214" s="71" t="s">
        <v>251</v>
      </c>
      <c r="U214" s="71"/>
    </row>
    <row r="215" spans="1:21">
      <c r="A215" s="2"/>
      <c r="B215" s="5" t="s">
        <v>29</v>
      </c>
      <c r="C215" s="14">
        <v>106666949</v>
      </c>
      <c r="D215" s="14">
        <v>173961512</v>
      </c>
      <c r="E215" s="14">
        <f t="shared" ref="E215:E216" si="59">D215-C215</f>
        <v>67294563</v>
      </c>
      <c r="F215" s="53">
        <f>IFERROR((D215/C215-1)*100,0)</f>
        <v>63.088485825164085</v>
      </c>
      <c r="G215" s="14">
        <v>430429945</v>
      </c>
      <c r="H215" s="53">
        <v>40.4</v>
      </c>
      <c r="I215" s="5" t="s">
        <v>18</v>
      </c>
      <c r="J215" s="13" t="s">
        <v>18</v>
      </c>
      <c r="K215" s="13" t="s">
        <v>18</v>
      </c>
      <c r="L215" s="14"/>
      <c r="M215" s="14"/>
      <c r="N215" s="14"/>
      <c r="O215" s="72"/>
      <c r="P215" s="72"/>
      <c r="Q215" s="70" t="s">
        <v>18</v>
      </c>
      <c r="R215" s="70"/>
      <c r="S215" s="12" t="s">
        <v>18</v>
      </c>
      <c r="T215" s="71" t="s">
        <v>18</v>
      </c>
      <c r="U215" s="71"/>
    </row>
    <row r="216" spans="1:21" ht="25.5">
      <c r="A216" s="11" t="s">
        <v>254</v>
      </c>
      <c r="B216" s="5" t="s">
        <v>18</v>
      </c>
      <c r="C216" s="14">
        <v>789554339</v>
      </c>
      <c r="D216" s="14">
        <v>1106285454</v>
      </c>
      <c r="E216" s="14">
        <f t="shared" si="59"/>
        <v>316731115</v>
      </c>
      <c r="F216" s="53" t="s">
        <v>18</v>
      </c>
      <c r="G216" s="14">
        <v>1801716671</v>
      </c>
      <c r="H216" s="53" t="s">
        <v>18</v>
      </c>
      <c r="I216" s="5" t="s">
        <v>18</v>
      </c>
      <c r="J216" s="13" t="s">
        <v>18</v>
      </c>
      <c r="K216" s="13" t="s">
        <v>18</v>
      </c>
      <c r="L216" s="14"/>
      <c r="M216" s="14"/>
      <c r="N216" s="14"/>
      <c r="O216" s="72"/>
      <c r="P216" s="72"/>
      <c r="Q216" s="70" t="s">
        <v>18</v>
      </c>
      <c r="R216" s="70"/>
      <c r="S216" s="12" t="s">
        <v>18</v>
      </c>
      <c r="T216" s="71" t="s">
        <v>18</v>
      </c>
      <c r="U216" s="71"/>
    </row>
    <row r="217" spans="1:21">
      <c r="A217" s="7" t="s">
        <v>255</v>
      </c>
      <c r="B217" s="8" t="s">
        <v>18</v>
      </c>
      <c r="C217" s="16"/>
      <c r="D217" s="16"/>
      <c r="E217" s="16"/>
      <c r="F217" s="61" t="s">
        <v>18</v>
      </c>
      <c r="G217" s="16"/>
      <c r="H217" s="61" t="s">
        <v>18</v>
      </c>
      <c r="I217" s="8" t="s">
        <v>18</v>
      </c>
      <c r="J217" s="10" t="s">
        <v>18</v>
      </c>
      <c r="K217" s="10" t="s">
        <v>18</v>
      </c>
      <c r="L217" s="16"/>
      <c r="M217" s="16"/>
      <c r="N217" s="16"/>
      <c r="O217" s="75"/>
      <c r="P217" s="75"/>
      <c r="Q217" s="68" t="s">
        <v>18</v>
      </c>
      <c r="R217" s="68"/>
      <c r="S217" s="9" t="s">
        <v>18</v>
      </c>
      <c r="T217" s="69" t="s">
        <v>18</v>
      </c>
      <c r="U217" s="69"/>
    </row>
    <row r="218" spans="1:21" ht="25.5">
      <c r="A218" s="11" t="s">
        <v>256</v>
      </c>
      <c r="B218" s="5" t="s">
        <v>18</v>
      </c>
      <c r="C218" s="14"/>
      <c r="D218" s="14"/>
      <c r="E218" s="14"/>
      <c r="F218" s="53" t="s">
        <v>18</v>
      </c>
      <c r="G218" s="14"/>
      <c r="H218" s="53" t="s">
        <v>18</v>
      </c>
      <c r="I218" s="5" t="s">
        <v>18</v>
      </c>
      <c r="J218" s="13" t="s">
        <v>18</v>
      </c>
      <c r="K218" s="13" t="s">
        <v>18</v>
      </c>
      <c r="L218" s="14"/>
      <c r="M218" s="14"/>
      <c r="N218" s="14"/>
      <c r="O218" s="72"/>
      <c r="P218" s="72"/>
      <c r="Q218" s="70" t="s">
        <v>18</v>
      </c>
      <c r="R218" s="70"/>
      <c r="S218" s="12" t="s">
        <v>18</v>
      </c>
      <c r="T218" s="71" t="s">
        <v>18</v>
      </c>
      <c r="U218" s="71"/>
    </row>
    <row r="219" spans="1:21" ht="25.5">
      <c r="A219" s="13" t="s">
        <v>257</v>
      </c>
      <c r="B219" s="5" t="s">
        <v>258</v>
      </c>
      <c r="C219" s="14">
        <v>108606798</v>
      </c>
      <c r="D219" s="14">
        <v>146795802</v>
      </c>
      <c r="E219" s="14">
        <f>D219-C219</f>
        <v>38189004</v>
      </c>
      <c r="F219" s="53">
        <f>IFERROR((D219/C219-1)*100,0)</f>
        <v>35.162627665351124</v>
      </c>
      <c r="G219" s="14">
        <v>218456324</v>
      </c>
      <c r="H219" s="53">
        <v>67.2</v>
      </c>
      <c r="I219" s="5" t="s">
        <v>18</v>
      </c>
      <c r="J219" s="13" t="s">
        <v>18</v>
      </c>
      <c r="K219" s="13" t="s">
        <v>18</v>
      </c>
      <c r="L219" s="14"/>
      <c r="M219" s="14"/>
      <c r="N219" s="14"/>
      <c r="O219" s="72"/>
      <c r="P219" s="72"/>
      <c r="Q219" s="70" t="s">
        <v>18</v>
      </c>
      <c r="R219" s="70"/>
      <c r="S219" s="12" t="s">
        <v>18</v>
      </c>
      <c r="T219" s="71" t="s">
        <v>18</v>
      </c>
      <c r="U219" s="71"/>
    </row>
    <row r="220" spans="1:21" ht="25.5" customHeight="1">
      <c r="A220" s="13" t="s">
        <v>259</v>
      </c>
      <c r="B220" s="5" t="s">
        <v>18</v>
      </c>
      <c r="C220" s="14"/>
      <c r="D220" s="14"/>
      <c r="E220" s="14"/>
      <c r="F220" s="53" t="s">
        <v>18</v>
      </c>
      <c r="G220" s="14"/>
      <c r="H220" s="53" t="s">
        <v>18</v>
      </c>
      <c r="I220" s="5" t="s">
        <v>23</v>
      </c>
      <c r="J220" s="13" t="s">
        <v>260</v>
      </c>
      <c r="K220" s="13" t="s">
        <v>261</v>
      </c>
      <c r="L220" s="14">
        <v>16</v>
      </c>
      <c r="M220" s="14">
        <v>12</v>
      </c>
      <c r="N220" s="14">
        <v>38</v>
      </c>
      <c r="O220" s="72">
        <v>20</v>
      </c>
      <c r="P220" s="72"/>
      <c r="Q220" s="74">
        <v>125</v>
      </c>
      <c r="R220" s="74"/>
      <c r="S220" s="15">
        <v>66.7</v>
      </c>
      <c r="T220" s="71" t="s">
        <v>3798</v>
      </c>
      <c r="U220" s="71"/>
    </row>
    <row r="221" spans="1:21" ht="25.5" customHeight="1">
      <c r="A221" s="2"/>
      <c r="B221" s="5" t="s">
        <v>18</v>
      </c>
      <c r="C221" s="14"/>
      <c r="D221" s="14"/>
      <c r="E221" s="14"/>
      <c r="F221" s="53" t="s">
        <v>18</v>
      </c>
      <c r="G221" s="14"/>
      <c r="H221" s="53" t="s">
        <v>18</v>
      </c>
      <c r="I221" s="5" t="s">
        <v>23</v>
      </c>
      <c r="J221" s="13" t="s">
        <v>262</v>
      </c>
      <c r="K221" s="13" t="s">
        <v>263</v>
      </c>
      <c r="L221" s="14">
        <v>8</v>
      </c>
      <c r="M221" s="14">
        <v>6</v>
      </c>
      <c r="N221" s="14">
        <v>8</v>
      </c>
      <c r="O221" s="72">
        <v>11</v>
      </c>
      <c r="P221" s="72"/>
      <c r="Q221" s="74">
        <v>137.5</v>
      </c>
      <c r="R221" s="74"/>
      <c r="S221" s="15">
        <v>83.3</v>
      </c>
      <c r="T221" s="71" t="s">
        <v>3799</v>
      </c>
      <c r="U221" s="71"/>
    </row>
    <row r="222" spans="1:21" ht="25.5" customHeight="1">
      <c r="A222" s="2"/>
      <c r="B222" s="5" t="s">
        <v>18</v>
      </c>
      <c r="C222" s="14"/>
      <c r="D222" s="14"/>
      <c r="E222" s="14"/>
      <c r="F222" s="53" t="s">
        <v>18</v>
      </c>
      <c r="G222" s="14"/>
      <c r="H222" s="53" t="s">
        <v>18</v>
      </c>
      <c r="I222" s="5" t="s">
        <v>23</v>
      </c>
      <c r="J222" s="13" t="s">
        <v>264</v>
      </c>
      <c r="K222" s="13" t="s">
        <v>265</v>
      </c>
      <c r="L222" s="14">
        <v>4400</v>
      </c>
      <c r="M222" s="14">
        <v>3300</v>
      </c>
      <c r="N222" s="14">
        <v>3000</v>
      </c>
      <c r="O222" s="72">
        <v>4223</v>
      </c>
      <c r="P222" s="72"/>
      <c r="Q222" s="74">
        <v>96</v>
      </c>
      <c r="R222" s="74"/>
      <c r="S222" s="15">
        <v>28</v>
      </c>
      <c r="T222" s="71" t="s">
        <v>3800</v>
      </c>
      <c r="U222" s="71"/>
    </row>
    <row r="223" spans="1:21" ht="25.5" customHeight="1">
      <c r="A223" s="2"/>
      <c r="B223" s="5" t="s">
        <v>18</v>
      </c>
      <c r="C223" s="14"/>
      <c r="D223" s="14"/>
      <c r="E223" s="14"/>
      <c r="F223" s="53" t="s">
        <v>18</v>
      </c>
      <c r="G223" s="14"/>
      <c r="H223" s="53" t="s">
        <v>18</v>
      </c>
      <c r="I223" s="5" t="s">
        <v>23</v>
      </c>
      <c r="J223" s="13" t="s">
        <v>266</v>
      </c>
      <c r="K223" s="13" t="s">
        <v>267</v>
      </c>
      <c r="L223" s="14">
        <v>613</v>
      </c>
      <c r="M223" s="14">
        <v>459</v>
      </c>
      <c r="N223" s="14">
        <v>518</v>
      </c>
      <c r="O223" s="72">
        <v>544</v>
      </c>
      <c r="P223" s="72"/>
      <c r="Q223" s="74">
        <v>88.7</v>
      </c>
      <c r="R223" s="74"/>
      <c r="S223" s="15">
        <v>18.5</v>
      </c>
      <c r="T223" s="71" t="s">
        <v>3801</v>
      </c>
      <c r="U223" s="71"/>
    </row>
    <row r="224" spans="1:21" ht="25.5" customHeight="1">
      <c r="A224" s="2"/>
      <c r="B224" s="5" t="s">
        <v>18</v>
      </c>
      <c r="C224" s="14"/>
      <c r="D224" s="14"/>
      <c r="E224" s="14"/>
      <c r="F224" s="53" t="s">
        <v>18</v>
      </c>
      <c r="G224" s="14"/>
      <c r="H224" s="53" t="s">
        <v>18</v>
      </c>
      <c r="I224" s="5" t="s">
        <v>23</v>
      </c>
      <c r="J224" s="13" t="s">
        <v>268</v>
      </c>
      <c r="K224" s="13" t="s">
        <v>269</v>
      </c>
      <c r="L224" s="14">
        <v>16</v>
      </c>
      <c r="M224" s="14">
        <v>12</v>
      </c>
      <c r="N224" s="14">
        <v>30</v>
      </c>
      <c r="O224" s="72">
        <v>16</v>
      </c>
      <c r="P224" s="72"/>
      <c r="Q224" s="74">
        <v>100</v>
      </c>
      <c r="R224" s="74"/>
      <c r="S224" s="15">
        <v>33.299999999999997</v>
      </c>
      <c r="T224" s="71" t="s">
        <v>3802</v>
      </c>
      <c r="U224" s="71"/>
    </row>
    <row r="225" spans="1:21">
      <c r="A225" s="2"/>
      <c r="B225" s="5" t="s">
        <v>29</v>
      </c>
      <c r="C225" s="14">
        <v>108606798</v>
      </c>
      <c r="D225" s="14">
        <v>146795802</v>
      </c>
      <c r="E225" s="14">
        <f>D225-C225</f>
        <v>38189004</v>
      </c>
      <c r="F225" s="53">
        <f>IFERROR((D225/C225-1)*100,0)</f>
        <v>35.162627665351124</v>
      </c>
      <c r="G225" s="14">
        <v>218456324</v>
      </c>
      <c r="H225" s="53">
        <v>67.2</v>
      </c>
      <c r="I225" s="5" t="s">
        <v>18</v>
      </c>
      <c r="J225" s="13" t="s">
        <v>18</v>
      </c>
      <c r="K225" s="13" t="s">
        <v>18</v>
      </c>
      <c r="L225" s="14"/>
      <c r="M225" s="14"/>
      <c r="N225" s="14"/>
      <c r="O225" s="72"/>
      <c r="P225" s="72"/>
      <c r="Q225" s="70" t="s">
        <v>18</v>
      </c>
      <c r="R225" s="70"/>
      <c r="S225" s="12" t="s">
        <v>18</v>
      </c>
      <c r="T225" s="71" t="s">
        <v>18</v>
      </c>
      <c r="U225" s="71"/>
    </row>
    <row r="226" spans="1:21" ht="25.5">
      <c r="A226" s="11" t="s">
        <v>270</v>
      </c>
      <c r="B226" s="5" t="s">
        <v>18</v>
      </c>
      <c r="C226" s="50"/>
      <c r="D226" s="14"/>
      <c r="E226" s="14"/>
      <c r="F226" s="53" t="s">
        <v>18</v>
      </c>
      <c r="G226" s="14"/>
      <c r="H226" s="53" t="s">
        <v>18</v>
      </c>
      <c r="I226" s="5" t="s">
        <v>18</v>
      </c>
      <c r="J226" s="13" t="s">
        <v>18</v>
      </c>
      <c r="K226" s="13" t="s">
        <v>18</v>
      </c>
      <c r="L226" s="14"/>
      <c r="M226" s="14"/>
      <c r="N226" s="14"/>
      <c r="O226" s="72"/>
      <c r="P226" s="72"/>
      <c r="Q226" s="70" t="s">
        <v>18</v>
      </c>
      <c r="R226" s="70"/>
      <c r="S226" s="12" t="s">
        <v>18</v>
      </c>
      <c r="T226" s="71" t="s">
        <v>18</v>
      </c>
      <c r="U226" s="71"/>
    </row>
    <row r="227" spans="1:21" ht="25.5">
      <c r="A227" s="13" t="s">
        <v>271</v>
      </c>
      <c r="B227" s="5" t="s">
        <v>272</v>
      </c>
      <c r="C227" s="59" t="s">
        <v>3796</v>
      </c>
      <c r="D227" s="14">
        <v>23204964</v>
      </c>
      <c r="E227" s="14">
        <f t="shared" ref="E227:E229" si="60">D227-C227</f>
        <v>23204971</v>
      </c>
      <c r="F227" s="62" t="s">
        <v>3796</v>
      </c>
      <c r="G227" s="14">
        <v>44950106</v>
      </c>
      <c r="H227" s="53">
        <v>51.6</v>
      </c>
      <c r="I227" s="5" t="s">
        <v>18</v>
      </c>
      <c r="J227" s="13" t="s">
        <v>18</v>
      </c>
      <c r="K227" s="13" t="s">
        <v>18</v>
      </c>
      <c r="L227" s="14"/>
      <c r="M227" s="14"/>
      <c r="N227" s="14"/>
      <c r="O227" s="72"/>
      <c r="P227" s="72"/>
      <c r="Q227" s="70" t="s">
        <v>18</v>
      </c>
      <c r="R227" s="70"/>
      <c r="S227" s="12" t="s">
        <v>18</v>
      </c>
      <c r="T227" s="71" t="s">
        <v>18</v>
      </c>
      <c r="U227" s="71"/>
    </row>
    <row r="228" spans="1:21">
      <c r="A228" s="2"/>
      <c r="B228" s="5" t="s">
        <v>32</v>
      </c>
      <c r="C228" s="50">
        <v>163820523</v>
      </c>
      <c r="D228" s="14">
        <v>26828974</v>
      </c>
      <c r="E228" s="14">
        <f t="shared" si="60"/>
        <v>-136991549</v>
      </c>
      <c r="F228" s="53">
        <f t="shared" ref="F228:F229" si="61">IFERROR((D228/C228-1)*100,0)</f>
        <v>-83.62294692466584</v>
      </c>
      <c r="G228" s="14">
        <v>108729514</v>
      </c>
      <c r="H228" s="53">
        <v>24.7</v>
      </c>
      <c r="I228" s="5" t="s">
        <v>18</v>
      </c>
      <c r="J228" s="13" t="s">
        <v>18</v>
      </c>
      <c r="K228" s="13" t="s">
        <v>18</v>
      </c>
      <c r="L228" s="14"/>
      <c r="M228" s="14"/>
      <c r="N228" s="14"/>
      <c r="O228" s="72"/>
      <c r="P228" s="72"/>
      <c r="Q228" s="70" t="s">
        <v>18</v>
      </c>
      <c r="R228" s="70"/>
      <c r="S228" s="12" t="s">
        <v>18</v>
      </c>
      <c r="T228" s="71" t="s">
        <v>18</v>
      </c>
      <c r="U228" s="71"/>
    </row>
    <row r="229" spans="1:21">
      <c r="A229" s="2"/>
      <c r="B229" s="5" t="s">
        <v>273</v>
      </c>
      <c r="C229" s="50">
        <v>0</v>
      </c>
      <c r="D229" s="14">
        <v>62766770</v>
      </c>
      <c r="E229" s="14">
        <f t="shared" si="60"/>
        <v>62766770</v>
      </c>
      <c r="F229" s="53">
        <f t="shared" si="61"/>
        <v>0</v>
      </c>
      <c r="G229" s="14">
        <v>155447314</v>
      </c>
      <c r="H229" s="53">
        <v>40.4</v>
      </c>
      <c r="I229" s="5" t="s">
        <v>18</v>
      </c>
      <c r="J229" s="13" t="s">
        <v>18</v>
      </c>
      <c r="K229" s="13" t="s">
        <v>18</v>
      </c>
      <c r="L229" s="14"/>
      <c r="M229" s="14"/>
      <c r="N229" s="14"/>
      <c r="O229" s="72"/>
      <c r="P229" s="72"/>
      <c r="Q229" s="70" t="s">
        <v>18</v>
      </c>
      <c r="R229" s="70"/>
      <c r="S229" s="12" t="s">
        <v>18</v>
      </c>
      <c r="T229" s="71" t="s">
        <v>18</v>
      </c>
      <c r="U229" s="71"/>
    </row>
    <row r="230" spans="1:21" ht="25.5">
      <c r="A230" s="13" t="s">
        <v>274</v>
      </c>
      <c r="B230" s="5" t="s">
        <v>18</v>
      </c>
      <c r="C230" s="50"/>
      <c r="D230" s="14"/>
      <c r="E230" s="14"/>
      <c r="F230" s="53" t="s">
        <v>18</v>
      </c>
      <c r="G230" s="14"/>
      <c r="H230" s="53" t="s">
        <v>18</v>
      </c>
      <c r="I230" s="5" t="s">
        <v>23</v>
      </c>
      <c r="J230" s="13" t="s">
        <v>275</v>
      </c>
      <c r="K230" s="13" t="s">
        <v>276</v>
      </c>
      <c r="L230" s="14">
        <v>400</v>
      </c>
      <c r="M230" s="14">
        <v>350</v>
      </c>
      <c r="N230" s="59" t="s">
        <v>3796</v>
      </c>
      <c r="O230" s="72">
        <v>713</v>
      </c>
      <c r="P230" s="72"/>
      <c r="Q230" s="74">
        <v>178.3</v>
      </c>
      <c r="R230" s="74"/>
      <c r="S230" s="15">
        <v>103.7</v>
      </c>
      <c r="T230" s="71" t="s">
        <v>277</v>
      </c>
      <c r="U230" s="71"/>
    </row>
    <row r="231" spans="1:21">
      <c r="A231" s="2"/>
      <c r="B231" s="5" t="s">
        <v>18</v>
      </c>
      <c r="C231" s="50"/>
      <c r="D231" s="14"/>
      <c r="E231" s="14"/>
      <c r="F231" s="53" t="s">
        <v>18</v>
      </c>
      <c r="G231" s="14"/>
      <c r="H231" s="53" t="s">
        <v>18</v>
      </c>
      <c r="I231" s="5" t="s">
        <v>23</v>
      </c>
      <c r="J231" s="13" t="s">
        <v>278</v>
      </c>
      <c r="K231" s="13" t="s">
        <v>279</v>
      </c>
      <c r="L231" s="14">
        <v>140</v>
      </c>
      <c r="M231" s="14">
        <v>0</v>
      </c>
      <c r="N231" s="14">
        <v>9</v>
      </c>
      <c r="O231" s="72">
        <v>0</v>
      </c>
      <c r="P231" s="72"/>
      <c r="Q231" s="76">
        <v>0</v>
      </c>
      <c r="R231" s="76"/>
      <c r="S231" s="15">
        <v>0</v>
      </c>
      <c r="T231" s="71" t="s">
        <v>18</v>
      </c>
      <c r="U231" s="71"/>
    </row>
    <row r="232" spans="1:21" ht="25.5">
      <c r="A232" s="2"/>
      <c r="B232" s="5" t="s">
        <v>18</v>
      </c>
      <c r="C232" s="50"/>
      <c r="D232" s="14"/>
      <c r="E232" s="14"/>
      <c r="F232" s="53" t="s">
        <v>18</v>
      </c>
      <c r="G232" s="14"/>
      <c r="H232" s="53" t="s">
        <v>18</v>
      </c>
      <c r="I232" s="5" t="s">
        <v>23</v>
      </c>
      <c r="J232" s="13" t="s">
        <v>280</v>
      </c>
      <c r="K232" s="13" t="s">
        <v>281</v>
      </c>
      <c r="L232" s="14">
        <v>10</v>
      </c>
      <c r="M232" s="14">
        <v>0</v>
      </c>
      <c r="N232" s="14">
        <v>0</v>
      </c>
      <c r="O232" s="72">
        <v>0</v>
      </c>
      <c r="P232" s="72"/>
      <c r="Q232" s="76">
        <v>0</v>
      </c>
      <c r="R232" s="76"/>
      <c r="S232" s="15">
        <v>0</v>
      </c>
      <c r="T232" s="71" t="s">
        <v>18</v>
      </c>
      <c r="U232" s="71"/>
    </row>
    <row r="233" spans="1:21">
      <c r="A233" s="2"/>
      <c r="B233" s="5" t="s">
        <v>29</v>
      </c>
      <c r="C233" s="14">
        <f>+C228</f>
        <v>163820523</v>
      </c>
      <c r="D233" s="14">
        <v>112800708</v>
      </c>
      <c r="E233" s="14">
        <f>D233-C233</f>
        <v>-51019815</v>
      </c>
      <c r="F233" s="53">
        <f>IFERROR((D233/C233-1)*100,0)</f>
        <v>-31.143726112997449</v>
      </c>
      <c r="G233" s="14">
        <v>309126934</v>
      </c>
      <c r="H233" s="53">
        <v>36.5</v>
      </c>
      <c r="I233" s="5" t="s">
        <v>18</v>
      </c>
      <c r="J233" s="13" t="s">
        <v>18</v>
      </c>
      <c r="K233" s="13" t="s">
        <v>18</v>
      </c>
      <c r="L233" s="14"/>
      <c r="M233" s="14"/>
      <c r="N233" s="14"/>
      <c r="O233" s="72"/>
      <c r="P233" s="72"/>
      <c r="Q233" s="70" t="s">
        <v>18</v>
      </c>
      <c r="R233" s="70"/>
      <c r="S233" s="12" t="s">
        <v>18</v>
      </c>
      <c r="T233" s="71" t="s">
        <v>18</v>
      </c>
      <c r="U233" s="71"/>
    </row>
    <row r="234" spans="1:21" ht="25.5">
      <c r="A234" s="11" t="s">
        <v>282</v>
      </c>
      <c r="B234" s="5" t="s">
        <v>18</v>
      </c>
      <c r="C234" s="50"/>
      <c r="D234" s="14"/>
      <c r="E234" s="14"/>
      <c r="F234" s="53" t="s">
        <v>18</v>
      </c>
      <c r="G234" s="14"/>
      <c r="H234" s="53" t="s">
        <v>18</v>
      </c>
      <c r="I234" s="5" t="s">
        <v>18</v>
      </c>
      <c r="J234" s="13" t="s">
        <v>18</v>
      </c>
      <c r="K234" s="13" t="s">
        <v>18</v>
      </c>
      <c r="L234" s="14"/>
      <c r="M234" s="14"/>
      <c r="N234" s="14"/>
      <c r="O234" s="72"/>
      <c r="P234" s="72"/>
      <c r="Q234" s="70" t="s">
        <v>18</v>
      </c>
      <c r="R234" s="70"/>
      <c r="S234" s="12" t="s">
        <v>18</v>
      </c>
      <c r="T234" s="71" t="s">
        <v>18</v>
      </c>
      <c r="U234" s="71"/>
    </row>
    <row r="235" spans="1:21" ht="25.5">
      <c r="A235" s="13" t="s">
        <v>283</v>
      </c>
      <c r="B235" s="5" t="s">
        <v>272</v>
      </c>
      <c r="C235" s="50">
        <v>1073359160</v>
      </c>
      <c r="D235" s="14">
        <v>425478066</v>
      </c>
      <c r="E235" s="14">
        <f>D235-C235</f>
        <v>-647881094</v>
      </c>
      <c r="F235" s="53">
        <f>IFERROR((D235/C235-1)*100,0)</f>
        <v>-60.36014021625342</v>
      </c>
      <c r="G235" s="14">
        <v>2169288141</v>
      </c>
      <c r="H235" s="53">
        <v>19.600000000000001</v>
      </c>
      <c r="I235" s="5" t="s">
        <v>18</v>
      </c>
      <c r="J235" s="13" t="s">
        <v>18</v>
      </c>
      <c r="K235" s="13" t="s">
        <v>18</v>
      </c>
      <c r="L235" s="14"/>
      <c r="M235" s="14"/>
      <c r="N235" s="14"/>
      <c r="O235" s="72"/>
      <c r="P235" s="72"/>
      <c r="Q235" s="70" t="s">
        <v>18</v>
      </c>
      <c r="R235" s="70"/>
      <c r="S235" s="12" t="s">
        <v>18</v>
      </c>
      <c r="T235" s="71" t="s">
        <v>18</v>
      </c>
      <c r="U235" s="71"/>
    </row>
    <row r="236" spans="1:21" ht="25.5">
      <c r="A236" s="13" t="s">
        <v>284</v>
      </c>
      <c r="B236" s="5" t="s">
        <v>18</v>
      </c>
      <c r="C236" s="14"/>
      <c r="D236" s="14"/>
      <c r="E236" s="14"/>
      <c r="F236" s="53" t="s">
        <v>18</v>
      </c>
      <c r="G236" s="14"/>
      <c r="H236" s="53" t="s">
        <v>18</v>
      </c>
      <c r="I236" s="5" t="s">
        <v>23</v>
      </c>
      <c r="J236" s="13" t="s">
        <v>275</v>
      </c>
      <c r="K236" s="13" t="s">
        <v>276</v>
      </c>
      <c r="L236" s="14">
        <v>778</v>
      </c>
      <c r="M236" s="14">
        <v>260</v>
      </c>
      <c r="N236" s="14">
        <v>416</v>
      </c>
      <c r="O236" s="72">
        <v>175</v>
      </c>
      <c r="P236" s="72"/>
      <c r="Q236" s="74">
        <v>22.5</v>
      </c>
      <c r="R236" s="74"/>
      <c r="S236" s="15">
        <v>-32.700000000000003</v>
      </c>
      <c r="T236" s="71" t="s">
        <v>285</v>
      </c>
      <c r="U236" s="71"/>
    </row>
    <row r="237" spans="1:21">
      <c r="A237" s="2"/>
      <c r="B237" s="5" t="s">
        <v>29</v>
      </c>
      <c r="C237" s="14">
        <f>+C235</f>
        <v>1073359160</v>
      </c>
      <c r="D237" s="14">
        <v>425478066</v>
      </c>
      <c r="E237" s="14">
        <f t="shared" ref="E237:E238" si="62">D237-C237</f>
        <v>-647881094</v>
      </c>
      <c r="F237" s="53">
        <f>IFERROR((D237/C237-1)*100,0)</f>
        <v>-60.36014021625342</v>
      </c>
      <c r="G237" s="14">
        <v>2169288141</v>
      </c>
      <c r="H237" s="53">
        <v>19.600000000000001</v>
      </c>
      <c r="I237" s="5" t="s">
        <v>18</v>
      </c>
      <c r="J237" s="13" t="s">
        <v>18</v>
      </c>
      <c r="K237" s="13" t="s">
        <v>18</v>
      </c>
      <c r="L237" s="14"/>
      <c r="M237" s="14"/>
      <c r="N237" s="14"/>
      <c r="O237" s="72"/>
      <c r="P237" s="72"/>
      <c r="Q237" s="70" t="s">
        <v>18</v>
      </c>
      <c r="R237" s="70"/>
      <c r="S237" s="12" t="s">
        <v>18</v>
      </c>
      <c r="T237" s="71" t="s">
        <v>18</v>
      </c>
      <c r="U237" s="71"/>
    </row>
    <row r="238" spans="1:21" ht="25.5">
      <c r="A238" s="11" t="s">
        <v>286</v>
      </c>
      <c r="B238" s="5" t="s">
        <v>18</v>
      </c>
      <c r="C238" s="14">
        <f>+C237+C233+C225</f>
        <v>1345786481</v>
      </c>
      <c r="D238" s="14">
        <v>685074576</v>
      </c>
      <c r="E238" s="14">
        <f t="shared" si="62"/>
        <v>-660711905</v>
      </c>
      <c r="F238" s="53">
        <f>IFERROR((D238/C238-1)*100,0)</f>
        <v>-49.094853777179537</v>
      </c>
      <c r="G238" s="14">
        <v>2696871399</v>
      </c>
      <c r="H238" s="53">
        <f>+D238/G238*100</f>
        <v>25.402567443669195</v>
      </c>
      <c r="I238" s="5" t="s">
        <v>18</v>
      </c>
      <c r="J238" s="13" t="s">
        <v>18</v>
      </c>
      <c r="K238" s="13" t="s">
        <v>18</v>
      </c>
      <c r="L238" s="14"/>
      <c r="M238" s="14"/>
      <c r="N238" s="14"/>
      <c r="O238" s="72"/>
      <c r="P238" s="72"/>
      <c r="Q238" s="70" t="s">
        <v>18</v>
      </c>
      <c r="R238" s="70"/>
      <c r="S238" s="12" t="s">
        <v>18</v>
      </c>
      <c r="T238" s="71" t="s">
        <v>18</v>
      </c>
      <c r="U238" s="71"/>
    </row>
    <row r="239" spans="1:21">
      <c r="A239" s="7" t="s">
        <v>287</v>
      </c>
      <c r="B239" s="8" t="s">
        <v>18</v>
      </c>
      <c r="C239" s="16"/>
      <c r="D239" s="16"/>
      <c r="E239" s="16"/>
      <c r="F239" s="61" t="s">
        <v>18</v>
      </c>
      <c r="G239" s="16"/>
      <c r="H239" s="61" t="s">
        <v>18</v>
      </c>
      <c r="I239" s="8" t="s">
        <v>18</v>
      </c>
      <c r="J239" s="10" t="s">
        <v>18</v>
      </c>
      <c r="K239" s="10" t="s">
        <v>18</v>
      </c>
      <c r="L239" s="16"/>
      <c r="M239" s="16"/>
      <c r="N239" s="16"/>
      <c r="O239" s="75"/>
      <c r="P239" s="75"/>
      <c r="Q239" s="68" t="s">
        <v>18</v>
      </c>
      <c r="R239" s="68"/>
      <c r="S239" s="9" t="s">
        <v>18</v>
      </c>
      <c r="T239" s="69" t="s">
        <v>18</v>
      </c>
      <c r="U239" s="69"/>
    </row>
    <row r="240" spans="1:21">
      <c r="A240" s="11" t="s">
        <v>288</v>
      </c>
      <c r="B240" s="5" t="s">
        <v>18</v>
      </c>
      <c r="C240" s="14"/>
      <c r="D240" s="14"/>
      <c r="E240" s="14"/>
      <c r="F240" s="53" t="s">
        <v>18</v>
      </c>
      <c r="G240" s="14"/>
      <c r="H240" s="53" t="s">
        <v>18</v>
      </c>
      <c r="I240" s="5" t="s">
        <v>18</v>
      </c>
      <c r="J240" s="13" t="s">
        <v>18</v>
      </c>
      <c r="K240" s="13" t="s">
        <v>18</v>
      </c>
      <c r="L240" s="14"/>
      <c r="M240" s="14"/>
      <c r="N240" s="14"/>
      <c r="O240" s="72"/>
      <c r="P240" s="72"/>
      <c r="Q240" s="70" t="s">
        <v>18</v>
      </c>
      <c r="R240" s="70"/>
      <c r="S240" s="12" t="s">
        <v>18</v>
      </c>
      <c r="T240" s="71" t="s">
        <v>18</v>
      </c>
      <c r="U240" s="71"/>
    </row>
    <row r="241" spans="1:21" ht="25.5">
      <c r="A241" s="13" t="s">
        <v>289</v>
      </c>
      <c r="B241" s="5" t="s">
        <v>32</v>
      </c>
      <c r="C241" s="50">
        <v>47316965</v>
      </c>
      <c r="D241" s="14">
        <v>52270879</v>
      </c>
      <c r="E241" s="14">
        <f>D241-C241</f>
        <v>4953914</v>
      </c>
      <c r="F241" s="53">
        <f>IFERROR((D241/C241-1)*100,0)</f>
        <v>10.469635996307037</v>
      </c>
      <c r="G241" s="14">
        <v>120262273</v>
      </c>
      <c r="H241" s="53">
        <v>43.5</v>
      </c>
      <c r="I241" s="5" t="s">
        <v>18</v>
      </c>
      <c r="J241" s="13" t="s">
        <v>18</v>
      </c>
      <c r="K241" s="13" t="s">
        <v>18</v>
      </c>
      <c r="L241" s="14"/>
      <c r="M241" s="14"/>
      <c r="N241" s="14"/>
      <c r="O241" s="72"/>
      <c r="P241" s="72"/>
      <c r="Q241" s="70" t="s">
        <v>18</v>
      </c>
      <c r="R241" s="70"/>
      <c r="S241" s="12" t="s">
        <v>18</v>
      </c>
      <c r="T241" s="71" t="s">
        <v>18</v>
      </c>
      <c r="U241" s="71"/>
    </row>
    <row r="242" spans="1:21">
      <c r="A242" s="13" t="s">
        <v>290</v>
      </c>
      <c r="B242" s="5" t="s">
        <v>18</v>
      </c>
      <c r="C242" s="14"/>
      <c r="D242" s="14"/>
      <c r="E242" s="14"/>
      <c r="F242" s="53" t="s">
        <v>18</v>
      </c>
      <c r="G242" s="14"/>
      <c r="H242" s="53" t="s">
        <v>18</v>
      </c>
      <c r="I242" s="5" t="s">
        <v>23</v>
      </c>
      <c r="J242" s="13" t="s">
        <v>34</v>
      </c>
      <c r="K242" s="13" t="s">
        <v>35</v>
      </c>
      <c r="L242" s="14">
        <v>4800</v>
      </c>
      <c r="M242" s="14">
        <v>3500</v>
      </c>
      <c r="N242" s="14">
        <v>4701</v>
      </c>
      <c r="O242" s="72">
        <v>4342</v>
      </c>
      <c r="P242" s="72"/>
      <c r="Q242" s="74">
        <v>90.5</v>
      </c>
      <c r="R242" s="74"/>
      <c r="S242" s="15">
        <v>24.1</v>
      </c>
      <c r="T242" s="71" t="s">
        <v>291</v>
      </c>
      <c r="U242" s="71"/>
    </row>
    <row r="243" spans="1:21">
      <c r="A243" s="2"/>
      <c r="B243" s="5" t="s">
        <v>18</v>
      </c>
      <c r="C243" s="14"/>
      <c r="D243" s="14"/>
      <c r="E243" s="14"/>
      <c r="F243" s="53" t="s">
        <v>18</v>
      </c>
      <c r="G243" s="14"/>
      <c r="H243" s="53" t="s">
        <v>18</v>
      </c>
      <c r="I243" s="5" t="s">
        <v>23</v>
      </c>
      <c r="J243" s="13" t="s">
        <v>292</v>
      </c>
      <c r="K243" s="13" t="s">
        <v>293</v>
      </c>
      <c r="L243" s="14">
        <v>450</v>
      </c>
      <c r="M243" s="14">
        <v>340</v>
      </c>
      <c r="N243" s="14">
        <v>338</v>
      </c>
      <c r="O243" s="72">
        <v>493</v>
      </c>
      <c r="P243" s="72"/>
      <c r="Q243" s="74">
        <v>109.6</v>
      </c>
      <c r="R243" s="74"/>
      <c r="S243" s="15">
        <v>45</v>
      </c>
      <c r="T243" s="71" t="s">
        <v>294</v>
      </c>
      <c r="U243" s="71"/>
    </row>
    <row r="244" spans="1:21">
      <c r="A244" s="2"/>
      <c r="B244" s="5" t="s">
        <v>18</v>
      </c>
      <c r="C244" s="14"/>
      <c r="D244" s="14"/>
      <c r="E244" s="14"/>
      <c r="F244" s="53" t="s">
        <v>18</v>
      </c>
      <c r="G244" s="14"/>
      <c r="H244" s="53" t="s">
        <v>18</v>
      </c>
      <c r="I244" s="5" t="s">
        <v>23</v>
      </c>
      <c r="J244" s="13" t="s">
        <v>42</v>
      </c>
      <c r="K244" s="13" t="s">
        <v>48</v>
      </c>
      <c r="L244" s="14">
        <v>10</v>
      </c>
      <c r="M244" s="14">
        <v>8</v>
      </c>
      <c r="N244" s="14">
        <v>8</v>
      </c>
      <c r="O244" s="72">
        <v>7</v>
      </c>
      <c r="P244" s="72"/>
      <c r="Q244" s="74">
        <v>70</v>
      </c>
      <c r="R244" s="74"/>
      <c r="S244" s="15">
        <v>-12.5</v>
      </c>
      <c r="T244" s="71" t="s">
        <v>295</v>
      </c>
      <c r="U244" s="71"/>
    </row>
    <row r="245" spans="1:21">
      <c r="A245" s="2"/>
      <c r="B245" s="5" t="s">
        <v>18</v>
      </c>
      <c r="C245" s="14"/>
      <c r="D245" s="14"/>
      <c r="E245" s="14"/>
      <c r="F245" s="53" t="s">
        <v>18</v>
      </c>
      <c r="G245" s="14"/>
      <c r="H245" s="53" t="s">
        <v>18</v>
      </c>
      <c r="I245" s="5" t="s">
        <v>23</v>
      </c>
      <c r="J245" s="13" t="s">
        <v>296</v>
      </c>
      <c r="K245" s="13" t="s">
        <v>98</v>
      </c>
      <c r="L245" s="14">
        <v>23000</v>
      </c>
      <c r="M245" s="14">
        <v>16000</v>
      </c>
      <c r="N245" s="14">
        <v>16284</v>
      </c>
      <c r="O245" s="72">
        <v>47671</v>
      </c>
      <c r="P245" s="72"/>
      <c r="Q245" s="74">
        <v>207.3</v>
      </c>
      <c r="R245" s="74"/>
      <c r="S245" s="15">
        <v>197.9</v>
      </c>
      <c r="T245" s="71" t="s">
        <v>297</v>
      </c>
      <c r="U245" s="71"/>
    </row>
    <row r="246" spans="1:21" ht="25.5">
      <c r="A246" s="2"/>
      <c r="B246" s="5" t="s">
        <v>18</v>
      </c>
      <c r="C246" s="14"/>
      <c r="D246" s="14"/>
      <c r="E246" s="14"/>
      <c r="F246" s="53" t="s">
        <v>18</v>
      </c>
      <c r="G246" s="14"/>
      <c r="H246" s="53" t="s">
        <v>18</v>
      </c>
      <c r="I246" s="5" t="s">
        <v>23</v>
      </c>
      <c r="J246" s="13" t="s">
        <v>298</v>
      </c>
      <c r="K246" s="13" t="s">
        <v>299</v>
      </c>
      <c r="L246" s="14">
        <v>90</v>
      </c>
      <c r="M246" s="14">
        <v>75</v>
      </c>
      <c r="N246" s="14">
        <v>72</v>
      </c>
      <c r="O246" s="72">
        <v>94</v>
      </c>
      <c r="P246" s="72"/>
      <c r="Q246" s="74">
        <v>104.4</v>
      </c>
      <c r="R246" s="74"/>
      <c r="S246" s="15">
        <v>25.3</v>
      </c>
      <c r="T246" s="71" t="s">
        <v>300</v>
      </c>
      <c r="U246" s="71"/>
    </row>
    <row r="247" spans="1:21">
      <c r="A247" s="2"/>
      <c r="B247" s="5" t="s">
        <v>18</v>
      </c>
      <c r="C247" s="14"/>
      <c r="D247" s="14"/>
      <c r="E247" s="14"/>
      <c r="F247" s="53" t="s">
        <v>18</v>
      </c>
      <c r="G247" s="14"/>
      <c r="H247" s="53" t="s">
        <v>18</v>
      </c>
      <c r="I247" s="5" t="s">
        <v>23</v>
      </c>
      <c r="J247" s="13" t="s">
        <v>301</v>
      </c>
      <c r="K247" s="13" t="s">
        <v>302</v>
      </c>
      <c r="L247" s="14">
        <v>60</v>
      </c>
      <c r="M247" s="14">
        <v>40</v>
      </c>
      <c r="N247" s="14">
        <v>44</v>
      </c>
      <c r="O247" s="72">
        <v>49</v>
      </c>
      <c r="P247" s="72"/>
      <c r="Q247" s="74">
        <v>81.7</v>
      </c>
      <c r="R247" s="74"/>
      <c r="S247" s="15">
        <v>22.5</v>
      </c>
      <c r="T247" s="71" t="s">
        <v>303</v>
      </c>
      <c r="U247" s="71"/>
    </row>
    <row r="248" spans="1:21">
      <c r="A248" s="2"/>
      <c r="B248" s="5" t="s">
        <v>18</v>
      </c>
      <c r="C248" s="14"/>
      <c r="D248" s="14"/>
      <c r="E248" s="14"/>
      <c r="F248" s="53" t="s">
        <v>18</v>
      </c>
      <c r="G248" s="14"/>
      <c r="H248" s="53" t="s">
        <v>18</v>
      </c>
      <c r="I248" s="5" t="s">
        <v>23</v>
      </c>
      <c r="J248" s="13" t="s">
        <v>304</v>
      </c>
      <c r="K248" s="13" t="s">
        <v>305</v>
      </c>
      <c r="L248" s="14">
        <v>2500</v>
      </c>
      <c r="M248" s="14">
        <v>2100</v>
      </c>
      <c r="N248" s="14">
        <v>2033</v>
      </c>
      <c r="O248" s="72">
        <v>1791</v>
      </c>
      <c r="P248" s="72"/>
      <c r="Q248" s="74">
        <v>71.599999999999994</v>
      </c>
      <c r="R248" s="74"/>
      <c r="S248" s="15">
        <v>-14.7</v>
      </c>
      <c r="T248" s="71" t="s">
        <v>300</v>
      </c>
      <c r="U248" s="71"/>
    </row>
    <row r="249" spans="1:21">
      <c r="A249" s="2"/>
      <c r="B249" s="5" t="s">
        <v>29</v>
      </c>
      <c r="C249" s="14">
        <f>+C241</f>
        <v>47316965</v>
      </c>
      <c r="D249" s="14">
        <v>52270879</v>
      </c>
      <c r="E249" s="14">
        <f t="shared" ref="E249:E250" si="63">D249-C249</f>
        <v>4953914</v>
      </c>
      <c r="F249" s="53">
        <f>IFERROR((D249/C249-1)*100,0)</f>
        <v>10.469635996307037</v>
      </c>
      <c r="G249" s="14">
        <v>120262273</v>
      </c>
      <c r="H249" s="53">
        <v>43.5</v>
      </c>
      <c r="I249" s="5" t="s">
        <v>18</v>
      </c>
      <c r="J249" s="13" t="s">
        <v>18</v>
      </c>
      <c r="K249" s="13" t="s">
        <v>18</v>
      </c>
      <c r="L249" s="14"/>
      <c r="M249" s="14"/>
      <c r="N249" s="14"/>
      <c r="O249" s="72"/>
      <c r="P249" s="72"/>
      <c r="Q249" s="70" t="s">
        <v>18</v>
      </c>
      <c r="R249" s="70"/>
      <c r="S249" s="12" t="s">
        <v>18</v>
      </c>
      <c r="T249" s="71" t="s">
        <v>18</v>
      </c>
      <c r="U249" s="71"/>
    </row>
    <row r="250" spans="1:21" ht="25.5">
      <c r="A250" s="11" t="s">
        <v>306</v>
      </c>
      <c r="B250" s="5" t="s">
        <v>18</v>
      </c>
      <c r="C250" s="14">
        <f>+C249</f>
        <v>47316965</v>
      </c>
      <c r="D250" s="14">
        <v>52270879</v>
      </c>
      <c r="E250" s="14">
        <f t="shared" si="63"/>
        <v>4953914</v>
      </c>
      <c r="F250" s="53">
        <f>IFERROR((D250/C250-1)*100,0)</f>
        <v>10.469635996307037</v>
      </c>
      <c r="G250" s="14">
        <v>120262273</v>
      </c>
      <c r="H250" s="53">
        <v>43.5</v>
      </c>
      <c r="I250" s="5" t="s">
        <v>18</v>
      </c>
      <c r="J250" s="13" t="s">
        <v>18</v>
      </c>
      <c r="K250" s="13" t="s">
        <v>18</v>
      </c>
      <c r="L250" s="14"/>
      <c r="M250" s="14"/>
      <c r="N250" s="14"/>
      <c r="O250" s="72"/>
      <c r="P250" s="72"/>
      <c r="Q250" s="70" t="s">
        <v>18</v>
      </c>
      <c r="R250" s="70"/>
      <c r="S250" s="12" t="s">
        <v>18</v>
      </c>
      <c r="T250" s="71" t="s">
        <v>18</v>
      </c>
      <c r="U250" s="71"/>
    </row>
    <row r="251" spans="1:21" ht="25.5">
      <c r="A251" s="7" t="s">
        <v>307</v>
      </c>
      <c r="B251" s="8" t="s">
        <v>18</v>
      </c>
      <c r="C251" s="16"/>
      <c r="D251" s="16"/>
      <c r="E251" s="16"/>
      <c r="F251" s="61" t="s">
        <v>18</v>
      </c>
      <c r="G251" s="16"/>
      <c r="H251" s="61" t="s">
        <v>18</v>
      </c>
      <c r="I251" s="8" t="s">
        <v>18</v>
      </c>
      <c r="J251" s="10" t="s">
        <v>18</v>
      </c>
      <c r="K251" s="10" t="s">
        <v>18</v>
      </c>
      <c r="L251" s="16"/>
      <c r="M251" s="16"/>
      <c r="N251" s="16"/>
      <c r="O251" s="75"/>
      <c r="P251" s="75"/>
      <c r="Q251" s="68" t="s">
        <v>18</v>
      </c>
      <c r="R251" s="68"/>
      <c r="S251" s="9" t="s">
        <v>18</v>
      </c>
      <c r="T251" s="69" t="s">
        <v>18</v>
      </c>
      <c r="U251" s="69"/>
    </row>
    <row r="252" spans="1:21">
      <c r="A252" s="11" t="s">
        <v>308</v>
      </c>
      <c r="B252" s="5" t="s">
        <v>18</v>
      </c>
      <c r="C252" s="14"/>
      <c r="D252" s="14"/>
      <c r="E252" s="14"/>
      <c r="F252" s="53" t="s">
        <v>18</v>
      </c>
      <c r="G252" s="14"/>
      <c r="H252" s="53" t="s">
        <v>18</v>
      </c>
      <c r="I252" s="5" t="s">
        <v>18</v>
      </c>
      <c r="J252" s="13" t="s">
        <v>18</v>
      </c>
      <c r="K252" s="13" t="s">
        <v>18</v>
      </c>
      <c r="L252" s="14"/>
      <c r="M252" s="14"/>
      <c r="N252" s="14"/>
      <c r="O252" s="72"/>
      <c r="P252" s="72"/>
      <c r="Q252" s="70" t="s">
        <v>18</v>
      </c>
      <c r="R252" s="70"/>
      <c r="S252" s="12" t="s">
        <v>18</v>
      </c>
      <c r="T252" s="71" t="s">
        <v>18</v>
      </c>
      <c r="U252" s="71"/>
    </row>
    <row r="253" spans="1:21" ht="25.5">
      <c r="A253" s="13" t="s">
        <v>309</v>
      </c>
      <c r="B253" s="5" t="s">
        <v>310</v>
      </c>
      <c r="C253" s="14">
        <v>108031446.58000001</v>
      </c>
      <c r="D253" s="14">
        <v>131859134</v>
      </c>
      <c r="E253" s="14">
        <f>D253-C253</f>
        <v>23827687.419999987</v>
      </c>
      <c r="F253" s="53">
        <f>IFERROR((D253/C253-1)*100,0)</f>
        <v>22.05625137339522</v>
      </c>
      <c r="G253" s="14">
        <v>185472000</v>
      </c>
      <c r="H253" s="53">
        <v>71.099999999999994</v>
      </c>
      <c r="I253" s="5" t="s">
        <v>18</v>
      </c>
      <c r="J253" s="13" t="s">
        <v>18</v>
      </c>
      <c r="K253" s="13" t="s">
        <v>18</v>
      </c>
      <c r="L253" s="14"/>
      <c r="M253" s="14"/>
      <c r="N253" s="14"/>
      <c r="O253" s="72"/>
      <c r="P253" s="72"/>
      <c r="Q253" s="70" t="s">
        <v>18</v>
      </c>
      <c r="R253" s="70"/>
      <c r="S253" s="12" t="s">
        <v>18</v>
      </c>
      <c r="T253" s="71" t="s">
        <v>18</v>
      </c>
      <c r="U253" s="71"/>
    </row>
    <row r="254" spans="1:21">
      <c r="A254" s="13" t="s">
        <v>311</v>
      </c>
      <c r="B254" s="5" t="s">
        <v>18</v>
      </c>
      <c r="C254" s="14"/>
      <c r="D254" s="14"/>
      <c r="E254" s="14"/>
      <c r="F254" s="53" t="s">
        <v>18</v>
      </c>
      <c r="G254" s="14"/>
      <c r="H254" s="53" t="s">
        <v>18</v>
      </c>
      <c r="I254" s="5" t="s">
        <v>23</v>
      </c>
      <c r="J254" s="13" t="s">
        <v>233</v>
      </c>
      <c r="K254" s="13" t="s">
        <v>98</v>
      </c>
      <c r="L254" s="14">
        <v>180</v>
      </c>
      <c r="M254" s="14">
        <v>120</v>
      </c>
      <c r="N254" s="14">
        <v>154</v>
      </c>
      <c r="O254" s="72">
        <v>134</v>
      </c>
      <c r="P254" s="72"/>
      <c r="Q254" s="74">
        <v>74.400000000000006</v>
      </c>
      <c r="R254" s="74"/>
      <c r="S254" s="15">
        <v>11.7</v>
      </c>
      <c r="T254" s="71" t="s">
        <v>3439</v>
      </c>
      <c r="U254" s="71"/>
    </row>
    <row r="255" spans="1:21">
      <c r="A255" s="2"/>
      <c r="B255" s="5" t="s">
        <v>18</v>
      </c>
      <c r="C255" s="14"/>
      <c r="D255" s="14"/>
      <c r="E255" s="14"/>
      <c r="F255" s="53" t="s">
        <v>18</v>
      </c>
      <c r="G255" s="14"/>
      <c r="H255" s="53" t="s">
        <v>18</v>
      </c>
      <c r="I255" s="5" t="s">
        <v>23</v>
      </c>
      <c r="J255" s="13" t="s">
        <v>312</v>
      </c>
      <c r="K255" s="13" t="s">
        <v>313</v>
      </c>
      <c r="L255" s="14">
        <v>1200</v>
      </c>
      <c r="M255" s="14">
        <v>1000</v>
      </c>
      <c r="N255" s="14">
        <v>1220</v>
      </c>
      <c r="O255" s="72">
        <v>1062</v>
      </c>
      <c r="P255" s="72"/>
      <c r="Q255" s="74">
        <v>88.5</v>
      </c>
      <c r="R255" s="74"/>
      <c r="S255" s="15">
        <v>6.2</v>
      </c>
      <c r="T255" s="71" t="s">
        <v>3418</v>
      </c>
      <c r="U255" s="71"/>
    </row>
    <row r="256" spans="1:21">
      <c r="A256" s="2"/>
      <c r="B256" s="5" t="s">
        <v>18</v>
      </c>
      <c r="C256" s="14"/>
      <c r="D256" s="14"/>
      <c r="E256" s="14"/>
      <c r="F256" s="53" t="s">
        <v>18</v>
      </c>
      <c r="G256" s="14"/>
      <c r="H256" s="53" t="s">
        <v>18</v>
      </c>
      <c r="I256" s="5" t="s">
        <v>23</v>
      </c>
      <c r="J256" s="13" t="s">
        <v>314</v>
      </c>
      <c r="K256" s="13" t="s">
        <v>191</v>
      </c>
      <c r="L256" s="14">
        <v>250</v>
      </c>
      <c r="M256" s="14">
        <v>195</v>
      </c>
      <c r="N256" s="14">
        <v>270</v>
      </c>
      <c r="O256" s="72">
        <v>310</v>
      </c>
      <c r="P256" s="72"/>
      <c r="Q256" s="74">
        <v>124</v>
      </c>
      <c r="R256" s="74"/>
      <c r="S256" s="15">
        <v>59</v>
      </c>
      <c r="T256" s="71" t="s">
        <v>315</v>
      </c>
      <c r="U256" s="71"/>
    </row>
    <row r="257" spans="1:21">
      <c r="A257" s="2"/>
      <c r="B257" s="5" t="s">
        <v>18</v>
      </c>
      <c r="C257" s="14"/>
      <c r="D257" s="14"/>
      <c r="E257" s="14"/>
      <c r="F257" s="53" t="s">
        <v>18</v>
      </c>
      <c r="G257" s="14"/>
      <c r="H257" s="53" t="s">
        <v>18</v>
      </c>
      <c r="I257" s="5" t="s">
        <v>23</v>
      </c>
      <c r="J257" s="13" t="s">
        <v>316</v>
      </c>
      <c r="K257" s="13" t="s">
        <v>317</v>
      </c>
      <c r="L257" s="14">
        <v>14</v>
      </c>
      <c r="M257" s="14">
        <v>10</v>
      </c>
      <c r="N257" s="14">
        <v>11</v>
      </c>
      <c r="O257" s="72">
        <v>10</v>
      </c>
      <c r="P257" s="72"/>
      <c r="Q257" s="74">
        <v>71.400000000000006</v>
      </c>
      <c r="R257" s="74"/>
      <c r="S257" s="15">
        <v>0</v>
      </c>
      <c r="T257" s="71" t="s">
        <v>3440</v>
      </c>
      <c r="U257" s="71"/>
    </row>
    <row r="258" spans="1:21">
      <c r="A258" s="2"/>
      <c r="B258" s="5" t="s">
        <v>18</v>
      </c>
      <c r="C258" s="14"/>
      <c r="D258" s="14"/>
      <c r="E258" s="14"/>
      <c r="F258" s="53" t="s">
        <v>18</v>
      </c>
      <c r="G258" s="14"/>
      <c r="H258" s="53" t="s">
        <v>18</v>
      </c>
      <c r="I258" s="5" t="s">
        <v>23</v>
      </c>
      <c r="J258" s="13" t="s">
        <v>42</v>
      </c>
      <c r="K258" s="13" t="s">
        <v>317</v>
      </c>
      <c r="L258" s="14">
        <v>5</v>
      </c>
      <c r="M258" s="14">
        <v>4</v>
      </c>
      <c r="N258" s="14">
        <v>4</v>
      </c>
      <c r="O258" s="72">
        <v>4</v>
      </c>
      <c r="P258" s="72"/>
      <c r="Q258" s="74">
        <v>80</v>
      </c>
      <c r="R258" s="74"/>
      <c r="S258" s="15">
        <v>0</v>
      </c>
      <c r="T258" s="71" t="s">
        <v>3440</v>
      </c>
      <c r="U258" s="71"/>
    </row>
    <row r="259" spans="1:21">
      <c r="A259" s="2"/>
      <c r="B259" s="5" t="s">
        <v>18</v>
      </c>
      <c r="C259" s="14"/>
      <c r="D259" s="14"/>
      <c r="E259" s="14"/>
      <c r="F259" s="53" t="s">
        <v>18</v>
      </c>
      <c r="G259" s="14"/>
      <c r="H259" s="53" t="s">
        <v>18</v>
      </c>
      <c r="I259" s="5" t="s">
        <v>23</v>
      </c>
      <c r="J259" s="13" t="s">
        <v>318</v>
      </c>
      <c r="K259" s="13" t="s">
        <v>48</v>
      </c>
      <c r="L259" s="14">
        <v>70</v>
      </c>
      <c r="M259" s="14">
        <v>40</v>
      </c>
      <c r="N259" s="14">
        <v>54</v>
      </c>
      <c r="O259" s="72">
        <v>47</v>
      </c>
      <c r="P259" s="72"/>
      <c r="Q259" s="74">
        <v>67.099999999999994</v>
      </c>
      <c r="R259" s="74"/>
      <c r="S259" s="15">
        <v>17.5</v>
      </c>
      <c r="T259" s="71" t="s">
        <v>3419</v>
      </c>
      <c r="U259" s="71"/>
    </row>
    <row r="260" spans="1:21">
      <c r="A260" s="2"/>
      <c r="B260" s="5" t="s">
        <v>29</v>
      </c>
      <c r="C260" s="14">
        <v>108031446.58000001</v>
      </c>
      <c r="D260" s="14">
        <v>131859134</v>
      </c>
      <c r="E260" s="14">
        <f>D260-C260</f>
        <v>23827687.419999987</v>
      </c>
      <c r="F260" s="53">
        <f>IFERROR((D260/C260-1)*100,0)</f>
        <v>22.05625137339522</v>
      </c>
      <c r="G260" s="14">
        <v>185472000</v>
      </c>
      <c r="H260" s="53">
        <v>71.099999999999994</v>
      </c>
      <c r="I260" s="5" t="s">
        <v>18</v>
      </c>
      <c r="J260" s="13" t="s">
        <v>18</v>
      </c>
      <c r="K260" s="13" t="s">
        <v>18</v>
      </c>
      <c r="L260" s="14"/>
      <c r="M260" s="14"/>
      <c r="N260" s="14"/>
      <c r="O260" s="72"/>
      <c r="P260" s="72"/>
      <c r="Q260" s="70" t="s">
        <v>18</v>
      </c>
      <c r="R260" s="70"/>
      <c r="S260" s="12" t="s">
        <v>18</v>
      </c>
      <c r="T260" s="71" t="s">
        <v>18</v>
      </c>
      <c r="U260" s="71"/>
    </row>
    <row r="261" spans="1:21">
      <c r="A261" s="11" t="s">
        <v>319</v>
      </c>
      <c r="B261" s="5" t="s">
        <v>18</v>
      </c>
      <c r="C261" s="14"/>
      <c r="D261" s="14"/>
      <c r="E261" s="14"/>
      <c r="F261" s="53" t="s">
        <v>18</v>
      </c>
      <c r="G261" s="14"/>
      <c r="H261" s="53" t="s">
        <v>18</v>
      </c>
      <c r="I261" s="5" t="s">
        <v>18</v>
      </c>
      <c r="J261" s="13" t="s">
        <v>18</v>
      </c>
      <c r="K261" s="13" t="s">
        <v>18</v>
      </c>
      <c r="L261" s="14"/>
      <c r="M261" s="14"/>
      <c r="N261" s="14"/>
      <c r="O261" s="72"/>
      <c r="P261" s="72"/>
      <c r="Q261" s="70" t="s">
        <v>18</v>
      </c>
      <c r="R261" s="70"/>
      <c r="S261" s="12" t="s">
        <v>18</v>
      </c>
      <c r="T261" s="71" t="s">
        <v>18</v>
      </c>
      <c r="U261" s="71"/>
    </row>
    <row r="262" spans="1:21" ht="25.5">
      <c r="A262" s="13" t="s">
        <v>320</v>
      </c>
      <c r="B262" s="5" t="s">
        <v>321</v>
      </c>
      <c r="C262" s="14">
        <v>1571712258</v>
      </c>
      <c r="D262" s="14">
        <v>2017137372</v>
      </c>
      <c r="E262" s="14">
        <f>D262-C262</f>
        <v>445425114</v>
      </c>
      <c r="F262" s="53">
        <f>IFERROR((D262/C262-1)*100,0)</f>
        <v>28.340118347540422</v>
      </c>
      <c r="G262" s="14">
        <v>2685626999</v>
      </c>
      <c r="H262" s="53">
        <v>75.099999999999994</v>
      </c>
      <c r="I262" s="5" t="s">
        <v>18</v>
      </c>
      <c r="J262" s="13" t="s">
        <v>18</v>
      </c>
      <c r="K262" s="13" t="s">
        <v>18</v>
      </c>
      <c r="L262" s="14"/>
      <c r="M262" s="14"/>
      <c r="N262" s="14"/>
      <c r="O262" s="72"/>
      <c r="P262" s="72"/>
      <c r="Q262" s="70" t="s">
        <v>18</v>
      </c>
      <c r="R262" s="70"/>
      <c r="S262" s="12" t="s">
        <v>18</v>
      </c>
      <c r="T262" s="71" t="s">
        <v>18</v>
      </c>
      <c r="U262" s="71"/>
    </row>
    <row r="263" spans="1:21">
      <c r="A263" s="13" t="s">
        <v>322</v>
      </c>
      <c r="B263" s="5" t="s">
        <v>18</v>
      </c>
      <c r="C263" s="14"/>
      <c r="D263" s="14"/>
      <c r="E263" s="14"/>
      <c r="F263" s="53" t="s">
        <v>18</v>
      </c>
      <c r="G263" s="14"/>
      <c r="H263" s="53" t="s">
        <v>18</v>
      </c>
      <c r="I263" s="5" t="s">
        <v>23</v>
      </c>
      <c r="J263" s="13" t="s">
        <v>323</v>
      </c>
      <c r="K263" s="13" t="s">
        <v>324</v>
      </c>
      <c r="L263" s="14">
        <v>11340000</v>
      </c>
      <c r="M263" s="14">
        <v>8505000</v>
      </c>
      <c r="N263" s="14">
        <v>9348057</v>
      </c>
      <c r="O263" s="72">
        <v>5580080</v>
      </c>
      <c r="P263" s="72"/>
      <c r="Q263" s="74">
        <v>49.2</v>
      </c>
      <c r="R263" s="74"/>
      <c r="S263" s="15">
        <v>-34.4</v>
      </c>
      <c r="T263" s="71" t="s">
        <v>325</v>
      </c>
      <c r="U263" s="71"/>
    </row>
    <row r="264" spans="1:21">
      <c r="A264" s="2"/>
      <c r="B264" s="5" t="s">
        <v>18</v>
      </c>
      <c r="C264" s="14"/>
      <c r="D264" s="14"/>
      <c r="E264" s="14"/>
      <c r="F264" s="53" t="s">
        <v>18</v>
      </c>
      <c r="G264" s="14"/>
      <c r="H264" s="53" t="s">
        <v>18</v>
      </c>
      <c r="I264" s="5" t="s">
        <v>23</v>
      </c>
      <c r="J264" s="13" t="s">
        <v>326</v>
      </c>
      <c r="K264" s="13" t="s">
        <v>48</v>
      </c>
      <c r="L264" s="14">
        <v>9</v>
      </c>
      <c r="M264" s="14">
        <v>6</v>
      </c>
      <c r="N264" s="14">
        <v>6</v>
      </c>
      <c r="O264" s="72">
        <v>4</v>
      </c>
      <c r="P264" s="72"/>
      <c r="Q264" s="74">
        <v>44.4</v>
      </c>
      <c r="R264" s="74"/>
      <c r="S264" s="15">
        <v>-33.299999999999997</v>
      </c>
      <c r="T264" s="71" t="s">
        <v>327</v>
      </c>
      <c r="U264" s="71"/>
    </row>
    <row r="265" spans="1:21">
      <c r="A265" s="2"/>
      <c r="B265" s="5" t="s">
        <v>18</v>
      </c>
      <c r="C265" s="14"/>
      <c r="D265" s="14"/>
      <c r="E265" s="14"/>
      <c r="F265" s="53" t="s">
        <v>18</v>
      </c>
      <c r="G265" s="14"/>
      <c r="H265" s="53" t="s">
        <v>18</v>
      </c>
      <c r="I265" s="5" t="s">
        <v>23</v>
      </c>
      <c r="J265" s="13" t="s">
        <v>328</v>
      </c>
      <c r="K265" s="13" t="s">
        <v>234</v>
      </c>
      <c r="L265" s="14">
        <v>7</v>
      </c>
      <c r="M265" s="14">
        <v>5</v>
      </c>
      <c r="N265" s="14">
        <v>5</v>
      </c>
      <c r="O265" s="72">
        <v>3</v>
      </c>
      <c r="P265" s="72"/>
      <c r="Q265" s="74">
        <v>42.9</v>
      </c>
      <c r="R265" s="74"/>
      <c r="S265" s="15">
        <v>-40</v>
      </c>
      <c r="T265" s="71" t="s">
        <v>327</v>
      </c>
      <c r="U265" s="71"/>
    </row>
    <row r="266" spans="1:21">
      <c r="A266" s="2"/>
      <c r="B266" s="5" t="s">
        <v>18</v>
      </c>
      <c r="C266" s="14"/>
      <c r="D266" s="14"/>
      <c r="E266" s="14"/>
      <c r="F266" s="53" t="s">
        <v>18</v>
      </c>
      <c r="G266" s="14"/>
      <c r="H266" s="53" t="s">
        <v>18</v>
      </c>
      <c r="I266" s="5" t="s">
        <v>23</v>
      </c>
      <c r="J266" s="13" t="s">
        <v>329</v>
      </c>
      <c r="K266" s="13" t="s">
        <v>324</v>
      </c>
      <c r="L266" s="14">
        <v>1134000</v>
      </c>
      <c r="M266" s="14">
        <v>850500</v>
      </c>
      <c r="N266" s="14">
        <v>935553</v>
      </c>
      <c r="O266" s="72">
        <v>602550</v>
      </c>
      <c r="P266" s="72"/>
      <c r="Q266" s="74">
        <v>53.1</v>
      </c>
      <c r="R266" s="74"/>
      <c r="S266" s="15">
        <v>-29.2</v>
      </c>
      <c r="T266" s="71" t="s">
        <v>3441</v>
      </c>
      <c r="U266" s="71"/>
    </row>
    <row r="267" spans="1:21">
      <c r="A267" s="2"/>
      <c r="B267" s="5" t="s">
        <v>29</v>
      </c>
      <c r="C267" s="14">
        <v>1571712258</v>
      </c>
      <c r="D267" s="14">
        <v>2017137372</v>
      </c>
      <c r="E267" s="14">
        <f>D267-C267</f>
        <v>445425114</v>
      </c>
      <c r="F267" s="53">
        <f>IFERROR((D267/C267-1)*100,0)</f>
        <v>28.340118347540422</v>
      </c>
      <c r="G267" s="14">
        <v>2685626999</v>
      </c>
      <c r="H267" s="53">
        <v>75.099999999999994</v>
      </c>
      <c r="I267" s="5" t="s">
        <v>18</v>
      </c>
      <c r="J267" s="13" t="s">
        <v>18</v>
      </c>
      <c r="K267" s="13" t="s">
        <v>18</v>
      </c>
      <c r="L267" s="14"/>
      <c r="M267" s="14"/>
      <c r="N267" s="14"/>
      <c r="O267" s="72"/>
      <c r="P267" s="72"/>
      <c r="Q267" s="70" t="s">
        <v>18</v>
      </c>
      <c r="R267" s="70"/>
      <c r="S267" s="12" t="s">
        <v>18</v>
      </c>
      <c r="T267" s="71" t="s">
        <v>18</v>
      </c>
      <c r="U267" s="71"/>
    </row>
    <row r="268" spans="1:21">
      <c r="A268" s="11" t="s">
        <v>330</v>
      </c>
      <c r="B268" s="5" t="s">
        <v>18</v>
      </c>
      <c r="C268" s="14"/>
      <c r="D268" s="14"/>
      <c r="E268" s="14"/>
      <c r="F268" s="53" t="s">
        <v>18</v>
      </c>
      <c r="G268" s="14"/>
      <c r="H268" s="53" t="s">
        <v>18</v>
      </c>
      <c r="I268" s="5" t="s">
        <v>18</v>
      </c>
      <c r="J268" s="13" t="s">
        <v>18</v>
      </c>
      <c r="K268" s="13" t="s">
        <v>18</v>
      </c>
      <c r="L268" s="14"/>
      <c r="M268" s="14"/>
      <c r="N268" s="14"/>
      <c r="O268" s="72"/>
      <c r="P268" s="72"/>
      <c r="Q268" s="70" t="s">
        <v>18</v>
      </c>
      <c r="R268" s="70"/>
      <c r="S268" s="12" t="s">
        <v>18</v>
      </c>
      <c r="T268" s="71" t="s">
        <v>18</v>
      </c>
      <c r="U268" s="71"/>
    </row>
    <row r="269" spans="1:21" ht="25.5">
      <c r="A269" s="13" t="s">
        <v>331</v>
      </c>
      <c r="B269" s="5" t="s">
        <v>321</v>
      </c>
      <c r="C269" s="14">
        <v>924430840</v>
      </c>
      <c r="D269" s="14">
        <v>1211088673</v>
      </c>
      <c r="E269" s="14">
        <f>D269-C269</f>
        <v>286657833</v>
      </c>
      <c r="F269" s="53">
        <f>IFERROR((D269/C269-1)*100,0)</f>
        <v>31.009116160598893</v>
      </c>
      <c r="G269" s="14">
        <v>1693093655</v>
      </c>
      <c r="H269" s="53">
        <v>71.5</v>
      </c>
      <c r="I269" s="5" t="s">
        <v>18</v>
      </c>
      <c r="J269" s="13" t="s">
        <v>18</v>
      </c>
      <c r="K269" s="13" t="s">
        <v>18</v>
      </c>
      <c r="L269" s="14"/>
      <c r="M269" s="14"/>
      <c r="N269" s="14"/>
      <c r="O269" s="72"/>
      <c r="P269" s="72"/>
      <c r="Q269" s="70" t="s">
        <v>18</v>
      </c>
      <c r="R269" s="70"/>
      <c r="S269" s="12" t="s">
        <v>18</v>
      </c>
      <c r="T269" s="71" t="s">
        <v>18</v>
      </c>
      <c r="U269" s="71"/>
    </row>
    <row r="270" spans="1:21">
      <c r="A270" s="13" t="s">
        <v>332</v>
      </c>
      <c r="B270" s="5" t="s">
        <v>18</v>
      </c>
      <c r="C270" s="14"/>
      <c r="D270" s="14"/>
      <c r="E270" s="14"/>
      <c r="F270" s="53" t="s">
        <v>18</v>
      </c>
      <c r="G270" s="14"/>
      <c r="H270" s="53" t="s">
        <v>18</v>
      </c>
      <c r="I270" s="5" t="s">
        <v>23</v>
      </c>
      <c r="J270" s="13" t="s">
        <v>333</v>
      </c>
      <c r="K270" s="13" t="s">
        <v>204</v>
      </c>
      <c r="L270" s="14">
        <v>66205822</v>
      </c>
      <c r="M270" s="14">
        <v>49014257</v>
      </c>
      <c r="N270" s="14">
        <v>45383571</v>
      </c>
      <c r="O270" s="72">
        <v>54038044</v>
      </c>
      <c r="P270" s="72"/>
      <c r="Q270" s="74">
        <v>81.599999999999994</v>
      </c>
      <c r="R270" s="74"/>
      <c r="S270" s="15">
        <v>10.199999999999999</v>
      </c>
      <c r="T270" s="71" t="s">
        <v>3420</v>
      </c>
      <c r="U270" s="71"/>
    </row>
    <row r="271" spans="1:21">
      <c r="A271" s="2"/>
      <c r="B271" s="5" t="s">
        <v>18</v>
      </c>
      <c r="C271" s="14"/>
      <c r="D271" s="14"/>
      <c r="E271" s="14"/>
      <c r="F271" s="53" t="s">
        <v>18</v>
      </c>
      <c r="G271" s="14"/>
      <c r="H271" s="53" t="s">
        <v>18</v>
      </c>
      <c r="I271" s="5" t="s">
        <v>23</v>
      </c>
      <c r="J271" s="13" t="s">
        <v>233</v>
      </c>
      <c r="K271" s="13" t="s">
        <v>334</v>
      </c>
      <c r="L271" s="14">
        <v>3500</v>
      </c>
      <c r="M271" s="14">
        <v>2400</v>
      </c>
      <c r="N271" s="14">
        <v>1847</v>
      </c>
      <c r="O271" s="72">
        <v>1925</v>
      </c>
      <c r="P271" s="72"/>
      <c r="Q271" s="74">
        <v>55</v>
      </c>
      <c r="R271" s="74"/>
      <c r="S271" s="15">
        <v>-19.8</v>
      </c>
      <c r="T271" s="71" t="s">
        <v>3421</v>
      </c>
      <c r="U271" s="71"/>
    </row>
    <row r="272" spans="1:21">
      <c r="A272" s="2"/>
      <c r="B272" s="5" t="s">
        <v>18</v>
      </c>
      <c r="C272" s="14"/>
      <c r="D272" s="14"/>
      <c r="E272" s="14"/>
      <c r="F272" s="53" t="s">
        <v>18</v>
      </c>
      <c r="G272" s="14"/>
      <c r="H272" s="53" t="s">
        <v>18</v>
      </c>
      <c r="I272" s="5" t="s">
        <v>23</v>
      </c>
      <c r="J272" s="13" t="s">
        <v>233</v>
      </c>
      <c r="K272" s="13" t="s">
        <v>335</v>
      </c>
      <c r="L272" s="14">
        <v>200</v>
      </c>
      <c r="M272" s="14">
        <v>140</v>
      </c>
      <c r="N272" s="14">
        <v>108</v>
      </c>
      <c r="O272" s="72">
        <v>101</v>
      </c>
      <c r="P272" s="72"/>
      <c r="Q272" s="74">
        <v>50.5</v>
      </c>
      <c r="R272" s="74"/>
      <c r="S272" s="15">
        <v>-27.9</v>
      </c>
      <c r="T272" s="71" t="s">
        <v>336</v>
      </c>
      <c r="U272" s="71"/>
    </row>
    <row r="273" spans="1:21">
      <c r="A273" s="2"/>
      <c r="B273" s="2"/>
      <c r="C273" s="2"/>
      <c r="D273" s="2"/>
      <c r="E273" s="2"/>
      <c r="F273" s="63"/>
      <c r="G273" s="2"/>
      <c r="H273" s="63"/>
      <c r="I273" s="2"/>
      <c r="J273" s="2"/>
      <c r="K273" s="2"/>
      <c r="L273" s="2"/>
      <c r="M273" s="2"/>
      <c r="N273" s="2"/>
      <c r="O273" s="2"/>
      <c r="P273" s="2"/>
      <c r="Q273" s="2"/>
      <c r="R273" s="2"/>
      <c r="S273" s="2"/>
      <c r="T273" s="71" t="s">
        <v>3422</v>
      </c>
      <c r="U273" s="71"/>
    </row>
    <row r="274" spans="1:21">
      <c r="A274" s="2"/>
      <c r="B274" s="5" t="s">
        <v>18</v>
      </c>
      <c r="C274" s="14"/>
      <c r="D274" s="14"/>
      <c r="E274" s="14"/>
      <c r="F274" s="53" t="s">
        <v>18</v>
      </c>
      <c r="G274" s="14"/>
      <c r="H274" s="53" t="s">
        <v>18</v>
      </c>
      <c r="I274" s="5" t="s">
        <v>23</v>
      </c>
      <c r="J274" s="13" t="s">
        <v>337</v>
      </c>
      <c r="K274" s="13" t="s">
        <v>338</v>
      </c>
      <c r="L274" s="14">
        <v>30509</v>
      </c>
      <c r="M274" s="14">
        <v>24399</v>
      </c>
      <c r="N274" s="14">
        <v>23271</v>
      </c>
      <c r="O274" s="72">
        <v>20747</v>
      </c>
      <c r="P274" s="72"/>
      <c r="Q274" s="74">
        <v>68</v>
      </c>
      <c r="R274" s="74"/>
      <c r="S274" s="15">
        <v>-15</v>
      </c>
      <c r="T274" s="71" t="s">
        <v>339</v>
      </c>
      <c r="U274" s="71"/>
    </row>
    <row r="275" spans="1:21">
      <c r="A275" s="2"/>
      <c r="B275" s="5" t="s">
        <v>18</v>
      </c>
      <c r="C275" s="14"/>
      <c r="D275" s="14"/>
      <c r="E275" s="14"/>
      <c r="F275" s="53" t="s">
        <v>18</v>
      </c>
      <c r="G275" s="14"/>
      <c r="H275" s="53" t="s">
        <v>18</v>
      </c>
      <c r="I275" s="5" t="s">
        <v>23</v>
      </c>
      <c r="J275" s="13" t="s">
        <v>340</v>
      </c>
      <c r="K275" s="13" t="s">
        <v>341</v>
      </c>
      <c r="L275" s="14">
        <v>58555</v>
      </c>
      <c r="M275" s="14">
        <v>40403</v>
      </c>
      <c r="N275" s="14">
        <v>39638</v>
      </c>
      <c r="O275" s="72">
        <v>36646</v>
      </c>
      <c r="P275" s="72"/>
      <c r="Q275" s="74">
        <v>62.6</v>
      </c>
      <c r="R275" s="74"/>
      <c r="S275" s="15">
        <v>-9.3000000000000007</v>
      </c>
      <c r="T275" s="71" t="s">
        <v>342</v>
      </c>
      <c r="U275" s="71"/>
    </row>
    <row r="276" spans="1:21">
      <c r="A276" s="2"/>
      <c r="B276" s="5" t="s">
        <v>18</v>
      </c>
      <c r="C276" s="14"/>
      <c r="D276" s="14"/>
      <c r="E276" s="14"/>
      <c r="F276" s="53" t="s">
        <v>18</v>
      </c>
      <c r="G276" s="14"/>
      <c r="H276" s="53" t="s">
        <v>18</v>
      </c>
      <c r="I276" s="5" t="s">
        <v>23</v>
      </c>
      <c r="J276" s="13" t="s">
        <v>343</v>
      </c>
      <c r="K276" s="13" t="s">
        <v>341</v>
      </c>
      <c r="L276" s="14">
        <v>50000</v>
      </c>
      <c r="M276" s="14">
        <v>35107</v>
      </c>
      <c r="N276" s="14">
        <v>34827</v>
      </c>
      <c r="O276" s="72">
        <v>41108</v>
      </c>
      <c r="P276" s="72"/>
      <c r="Q276" s="74">
        <v>82.2</v>
      </c>
      <c r="R276" s="74"/>
      <c r="S276" s="15">
        <v>17.100000000000001</v>
      </c>
      <c r="T276" s="71" t="s">
        <v>3423</v>
      </c>
      <c r="U276" s="71"/>
    </row>
    <row r="277" spans="1:21">
      <c r="A277" s="2"/>
      <c r="B277" s="5" t="s">
        <v>18</v>
      </c>
      <c r="C277" s="14"/>
      <c r="D277" s="14"/>
      <c r="E277" s="14"/>
      <c r="F277" s="53" t="s">
        <v>18</v>
      </c>
      <c r="G277" s="14"/>
      <c r="H277" s="53" t="s">
        <v>18</v>
      </c>
      <c r="I277" s="5" t="s">
        <v>23</v>
      </c>
      <c r="J277" s="13" t="s">
        <v>344</v>
      </c>
      <c r="K277" s="13" t="s">
        <v>341</v>
      </c>
      <c r="L277" s="14">
        <v>16000</v>
      </c>
      <c r="M277" s="14">
        <v>12554</v>
      </c>
      <c r="N277" s="14">
        <v>10992</v>
      </c>
      <c r="O277" s="72">
        <v>8975</v>
      </c>
      <c r="P277" s="72"/>
      <c r="Q277" s="74">
        <v>56.1</v>
      </c>
      <c r="R277" s="74"/>
      <c r="S277" s="15">
        <v>-28.5</v>
      </c>
      <c r="T277" s="71" t="s">
        <v>345</v>
      </c>
      <c r="U277" s="71"/>
    </row>
    <row r="278" spans="1:21">
      <c r="A278" s="2"/>
      <c r="B278" s="5" t="s">
        <v>18</v>
      </c>
      <c r="C278" s="14"/>
      <c r="D278" s="14"/>
      <c r="E278" s="14"/>
      <c r="F278" s="53" t="s">
        <v>18</v>
      </c>
      <c r="G278" s="14"/>
      <c r="H278" s="53" t="s">
        <v>18</v>
      </c>
      <c r="I278" s="5" t="s">
        <v>23</v>
      </c>
      <c r="J278" s="13" t="s">
        <v>346</v>
      </c>
      <c r="K278" s="13" t="s">
        <v>341</v>
      </c>
      <c r="L278" s="14">
        <v>200000</v>
      </c>
      <c r="M278" s="14">
        <v>147999</v>
      </c>
      <c r="N278" s="14">
        <v>148025</v>
      </c>
      <c r="O278" s="72">
        <v>144079</v>
      </c>
      <c r="P278" s="72"/>
      <c r="Q278" s="74">
        <v>72</v>
      </c>
      <c r="R278" s="74"/>
      <c r="S278" s="15">
        <v>-2.6</v>
      </c>
      <c r="T278" s="71" t="s">
        <v>347</v>
      </c>
      <c r="U278" s="71"/>
    </row>
    <row r="279" spans="1:21">
      <c r="A279" s="2"/>
      <c r="B279" s="5" t="s">
        <v>18</v>
      </c>
      <c r="C279" s="14"/>
      <c r="D279" s="14"/>
      <c r="E279" s="14"/>
      <c r="F279" s="53" t="s">
        <v>18</v>
      </c>
      <c r="G279" s="14"/>
      <c r="H279" s="53" t="s">
        <v>18</v>
      </c>
      <c r="I279" s="5" t="s">
        <v>23</v>
      </c>
      <c r="J279" s="13" t="s">
        <v>348</v>
      </c>
      <c r="K279" s="13" t="s">
        <v>349</v>
      </c>
      <c r="L279" s="14">
        <v>2388</v>
      </c>
      <c r="M279" s="14">
        <v>1910</v>
      </c>
      <c r="N279" s="14">
        <v>1082</v>
      </c>
      <c r="O279" s="72">
        <v>2211</v>
      </c>
      <c r="P279" s="72"/>
      <c r="Q279" s="74">
        <v>92.6</v>
      </c>
      <c r="R279" s="74"/>
      <c r="S279" s="15">
        <v>15.8</v>
      </c>
      <c r="T279" s="71" t="s">
        <v>350</v>
      </c>
      <c r="U279" s="71"/>
    </row>
    <row r="280" spans="1:21">
      <c r="A280" s="2"/>
      <c r="B280" s="5" t="s">
        <v>18</v>
      </c>
      <c r="C280" s="14"/>
      <c r="D280" s="14"/>
      <c r="E280" s="14"/>
      <c r="F280" s="53" t="s">
        <v>18</v>
      </c>
      <c r="G280" s="14"/>
      <c r="H280" s="53" t="s">
        <v>18</v>
      </c>
      <c r="I280" s="5" t="s">
        <v>23</v>
      </c>
      <c r="J280" s="13" t="s">
        <v>348</v>
      </c>
      <c r="K280" s="13" t="s">
        <v>351</v>
      </c>
      <c r="L280" s="14">
        <v>14980</v>
      </c>
      <c r="M280" s="14">
        <v>11984</v>
      </c>
      <c r="N280" s="14">
        <v>6526</v>
      </c>
      <c r="O280" s="72">
        <v>16459</v>
      </c>
      <c r="P280" s="72"/>
      <c r="Q280" s="74">
        <v>109.9</v>
      </c>
      <c r="R280" s="74"/>
      <c r="S280" s="15">
        <v>37.299999999999997</v>
      </c>
      <c r="T280" s="71" t="s">
        <v>350</v>
      </c>
      <c r="U280" s="71"/>
    </row>
    <row r="281" spans="1:21">
      <c r="A281" s="2"/>
      <c r="B281" s="5" t="s">
        <v>18</v>
      </c>
      <c r="C281" s="14"/>
      <c r="D281" s="14"/>
      <c r="E281" s="14"/>
      <c r="F281" s="53" t="s">
        <v>18</v>
      </c>
      <c r="G281" s="14"/>
      <c r="H281" s="53" t="s">
        <v>18</v>
      </c>
      <c r="I281" s="5" t="s">
        <v>23</v>
      </c>
      <c r="J281" s="13" t="s">
        <v>352</v>
      </c>
      <c r="K281" s="13" t="s">
        <v>353</v>
      </c>
      <c r="L281" s="14">
        <v>912</v>
      </c>
      <c r="M281" s="14">
        <v>729</v>
      </c>
      <c r="N281" s="14">
        <v>409</v>
      </c>
      <c r="O281" s="72">
        <v>1029</v>
      </c>
      <c r="P281" s="72"/>
      <c r="Q281" s="74">
        <v>112.8</v>
      </c>
      <c r="R281" s="74"/>
      <c r="S281" s="15">
        <v>41.2</v>
      </c>
      <c r="T281" s="71" t="s">
        <v>354</v>
      </c>
      <c r="U281" s="71"/>
    </row>
    <row r="282" spans="1:21">
      <c r="A282" s="2"/>
      <c r="B282" s="5" t="s">
        <v>18</v>
      </c>
      <c r="C282" s="14"/>
      <c r="D282" s="14"/>
      <c r="E282" s="14"/>
      <c r="F282" s="53" t="s">
        <v>18</v>
      </c>
      <c r="G282" s="14"/>
      <c r="H282" s="53" t="s">
        <v>18</v>
      </c>
      <c r="I282" s="5" t="s">
        <v>23</v>
      </c>
      <c r="J282" s="13" t="s">
        <v>355</v>
      </c>
      <c r="K282" s="13" t="s">
        <v>356</v>
      </c>
      <c r="L282" s="14">
        <v>480</v>
      </c>
      <c r="M282" s="14">
        <v>384</v>
      </c>
      <c r="N282" s="14">
        <v>185</v>
      </c>
      <c r="O282" s="72">
        <v>283</v>
      </c>
      <c r="P282" s="72"/>
      <c r="Q282" s="74">
        <v>59</v>
      </c>
      <c r="R282" s="74"/>
      <c r="S282" s="15">
        <v>-26.3</v>
      </c>
      <c r="T282" s="71" t="s">
        <v>357</v>
      </c>
      <c r="U282" s="71"/>
    </row>
    <row r="283" spans="1:21">
      <c r="A283" s="2"/>
      <c r="B283" s="5" t="s">
        <v>18</v>
      </c>
      <c r="C283" s="14"/>
      <c r="D283" s="14"/>
      <c r="E283" s="14"/>
      <c r="F283" s="53" t="s">
        <v>18</v>
      </c>
      <c r="G283" s="14"/>
      <c r="H283" s="53" t="s">
        <v>18</v>
      </c>
      <c r="I283" s="5" t="s">
        <v>23</v>
      </c>
      <c r="J283" s="13" t="s">
        <v>358</v>
      </c>
      <c r="K283" s="13" t="s">
        <v>359</v>
      </c>
      <c r="L283" s="14">
        <v>409000</v>
      </c>
      <c r="M283" s="14">
        <v>307000</v>
      </c>
      <c r="N283" s="14">
        <v>479850</v>
      </c>
      <c r="O283" s="72">
        <v>334386</v>
      </c>
      <c r="P283" s="72"/>
      <c r="Q283" s="74">
        <v>81.8</v>
      </c>
      <c r="R283" s="74"/>
      <c r="S283" s="15">
        <v>8.9</v>
      </c>
      <c r="T283" s="71" t="s">
        <v>360</v>
      </c>
      <c r="U283" s="71"/>
    </row>
    <row r="284" spans="1:21">
      <c r="A284" s="2"/>
      <c r="B284" s="5" t="s">
        <v>29</v>
      </c>
      <c r="C284" s="14">
        <v>924430840</v>
      </c>
      <c r="D284" s="14">
        <v>1211088673</v>
      </c>
      <c r="E284" s="14">
        <f>D284-C284</f>
        <v>286657833</v>
      </c>
      <c r="F284" s="53">
        <f>IFERROR((D284/C284-1)*100,0)</f>
        <v>31.009116160598893</v>
      </c>
      <c r="G284" s="14">
        <v>1693093655</v>
      </c>
      <c r="H284" s="53">
        <v>71.5</v>
      </c>
      <c r="I284" s="5" t="s">
        <v>18</v>
      </c>
      <c r="J284" s="13" t="s">
        <v>18</v>
      </c>
      <c r="K284" s="13" t="s">
        <v>18</v>
      </c>
      <c r="L284" s="14"/>
      <c r="M284" s="14"/>
      <c r="N284" s="14"/>
      <c r="O284" s="72"/>
      <c r="P284" s="72"/>
      <c r="Q284" s="70" t="s">
        <v>18</v>
      </c>
      <c r="R284" s="70"/>
      <c r="S284" s="12" t="s">
        <v>18</v>
      </c>
      <c r="T284" s="71" t="s">
        <v>18</v>
      </c>
      <c r="U284" s="71"/>
    </row>
    <row r="285" spans="1:21" s="35" customFormat="1" ht="25.5">
      <c r="A285" s="30" t="s">
        <v>361</v>
      </c>
      <c r="B285" s="31" t="s">
        <v>18</v>
      </c>
      <c r="C285" s="32"/>
      <c r="D285" s="32"/>
      <c r="E285" s="32"/>
      <c r="F285" s="64" t="s">
        <v>18</v>
      </c>
      <c r="G285" s="32"/>
      <c r="H285" s="64" t="s">
        <v>18</v>
      </c>
      <c r="I285" s="31" t="s">
        <v>18</v>
      </c>
      <c r="J285" s="34" t="s">
        <v>18</v>
      </c>
      <c r="K285" s="34" t="s">
        <v>18</v>
      </c>
      <c r="L285" s="32"/>
      <c r="M285" s="32"/>
      <c r="N285" s="32"/>
      <c r="O285" s="77"/>
      <c r="P285" s="77"/>
      <c r="Q285" s="78" t="s">
        <v>18</v>
      </c>
      <c r="R285" s="78"/>
      <c r="S285" s="33" t="s">
        <v>18</v>
      </c>
      <c r="T285" s="79" t="s">
        <v>18</v>
      </c>
      <c r="U285" s="79"/>
    </row>
    <row r="286" spans="1:21" s="35" customFormat="1" ht="25.5">
      <c r="A286" s="34" t="s">
        <v>362</v>
      </c>
      <c r="B286" s="31" t="s">
        <v>321</v>
      </c>
      <c r="C286" s="32">
        <v>1856487712</v>
      </c>
      <c r="D286" s="32">
        <v>128415384</v>
      </c>
      <c r="E286" s="32">
        <f>D286-C286</f>
        <v>-1728072328</v>
      </c>
      <c r="F286" s="64">
        <f>IFERROR((D286/C286-1)*100,0)</f>
        <v>-93.082885323186019</v>
      </c>
      <c r="G286" s="32">
        <v>181111038</v>
      </c>
      <c r="H286" s="64">
        <v>70.900000000000006</v>
      </c>
      <c r="I286" s="31" t="s">
        <v>18</v>
      </c>
      <c r="J286" s="34" t="s">
        <v>18</v>
      </c>
      <c r="K286" s="34" t="s">
        <v>18</v>
      </c>
      <c r="L286" s="32"/>
      <c r="M286" s="32"/>
      <c r="N286" s="32"/>
      <c r="O286" s="77"/>
      <c r="P286" s="77"/>
      <c r="Q286" s="78" t="s">
        <v>18</v>
      </c>
      <c r="R286" s="78"/>
      <c r="S286" s="33" t="s">
        <v>18</v>
      </c>
      <c r="T286" s="79" t="s">
        <v>18</v>
      </c>
      <c r="U286" s="79"/>
    </row>
    <row r="287" spans="1:21" s="35" customFormat="1" ht="25.5">
      <c r="A287" s="34" t="s">
        <v>363</v>
      </c>
      <c r="B287" s="31" t="s">
        <v>18</v>
      </c>
      <c r="C287" s="32"/>
      <c r="D287" s="32"/>
      <c r="E287" s="32"/>
      <c r="F287" s="64" t="s">
        <v>18</v>
      </c>
      <c r="G287" s="32"/>
      <c r="H287" s="64" t="s">
        <v>18</v>
      </c>
      <c r="I287" s="31" t="s">
        <v>23</v>
      </c>
      <c r="J287" s="34" t="s">
        <v>364</v>
      </c>
      <c r="K287" s="34" t="s">
        <v>365</v>
      </c>
      <c r="L287" s="32">
        <v>559</v>
      </c>
      <c r="M287" s="32">
        <v>559</v>
      </c>
      <c r="N287" s="32">
        <v>246</v>
      </c>
      <c r="O287" s="77">
        <v>410</v>
      </c>
      <c r="P287" s="77"/>
      <c r="Q287" s="78" t="s">
        <v>69</v>
      </c>
      <c r="R287" s="78"/>
      <c r="S287" s="33">
        <v>-26.7</v>
      </c>
      <c r="T287" s="79" t="s">
        <v>3554</v>
      </c>
      <c r="U287" s="79"/>
    </row>
    <row r="288" spans="1:21" s="35" customFormat="1">
      <c r="A288" s="36"/>
      <c r="B288" s="31" t="s">
        <v>18</v>
      </c>
      <c r="C288" s="32"/>
      <c r="D288" s="32"/>
      <c r="E288" s="32"/>
      <c r="F288" s="64" t="s">
        <v>18</v>
      </c>
      <c r="G288" s="32"/>
      <c r="H288" s="64" t="s">
        <v>18</v>
      </c>
      <c r="I288" s="31" t="s">
        <v>23</v>
      </c>
      <c r="J288" s="34" t="s">
        <v>366</v>
      </c>
      <c r="K288" s="34" t="s">
        <v>98</v>
      </c>
      <c r="L288" s="32">
        <v>11250</v>
      </c>
      <c r="M288" s="32">
        <v>8250</v>
      </c>
      <c r="N288" s="32">
        <v>8250</v>
      </c>
      <c r="O288" s="77">
        <v>10052</v>
      </c>
      <c r="P288" s="77"/>
      <c r="Q288" s="78">
        <v>89.4</v>
      </c>
      <c r="R288" s="78"/>
      <c r="S288" s="33">
        <v>21.8</v>
      </c>
      <c r="T288" s="79" t="s">
        <v>3547</v>
      </c>
      <c r="U288" s="79"/>
    </row>
    <row r="289" spans="1:21" s="35" customFormat="1" ht="25.5">
      <c r="A289" s="36"/>
      <c r="B289" s="31" t="s">
        <v>18</v>
      </c>
      <c r="C289" s="32"/>
      <c r="D289" s="32"/>
      <c r="E289" s="32"/>
      <c r="F289" s="64" t="s">
        <v>18</v>
      </c>
      <c r="G289" s="32"/>
      <c r="H289" s="64" t="s">
        <v>18</v>
      </c>
      <c r="I289" s="31" t="s">
        <v>23</v>
      </c>
      <c r="J289" s="34" t="s">
        <v>367</v>
      </c>
      <c r="K289" s="34" t="s">
        <v>368</v>
      </c>
      <c r="L289" s="32">
        <v>9000</v>
      </c>
      <c r="M289" s="32">
        <v>9000</v>
      </c>
      <c r="N289" s="32">
        <v>9000</v>
      </c>
      <c r="O289" s="77">
        <v>0</v>
      </c>
      <c r="P289" s="77"/>
      <c r="Q289" s="78" t="s">
        <v>26</v>
      </c>
      <c r="R289" s="78"/>
      <c r="S289" s="33" t="s">
        <v>26</v>
      </c>
      <c r="T289" s="79" t="s">
        <v>3559</v>
      </c>
      <c r="U289" s="79"/>
    </row>
    <row r="290" spans="1:21" s="35" customFormat="1">
      <c r="A290" s="36"/>
      <c r="B290" s="31" t="s">
        <v>29</v>
      </c>
      <c r="C290" s="32">
        <v>1856487712</v>
      </c>
      <c r="D290" s="32">
        <v>128415384</v>
      </c>
      <c r="E290" s="32">
        <f t="shared" ref="E290:E291" si="64">D290-C290</f>
        <v>-1728072328</v>
      </c>
      <c r="F290" s="64">
        <f t="shared" ref="F290:F291" si="65">IFERROR((D290/C290-1)*100,0)</f>
        <v>-93.082885323186019</v>
      </c>
      <c r="G290" s="32">
        <v>181111038</v>
      </c>
      <c r="H290" s="64">
        <v>70.900000000000006</v>
      </c>
      <c r="I290" s="31" t="s">
        <v>18</v>
      </c>
      <c r="J290" s="34" t="s">
        <v>18</v>
      </c>
      <c r="K290" s="34" t="s">
        <v>18</v>
      </c>
      <c r="L290" s="32"/>
      <c r="M290" s="32"/>
      <c r="N290" s="32"/>
      <c r="O290" s="77"/>
      <c r="P290" s="77"/>
      <c r="Q290" s="78" t="s">
        <v>18</v>
      </c>
      <c r="R290" s="78"/>
      <c r="S290" s="33" t="s">
        <v>18</v>
      </c>
      <c r="T290" s="79" t="s">
        <v>18</v>
      </c>
      <c r="U290" s="79"/>
    </row>
    <row r="291" spans="1:21" s="35" customFormat="1" ht="25.5">
      <c r="A291" s="34" t="s">
        <v>369</v>
      </c>
      <c r="B291" s="31" t="s">
        <v>321</v>
      </c>
      <c r="C291" s="32">
        <v>110078518</v>
      </c>
      <c r="D291" s="32">
        <v>42219499</v>
      </c>
      <c r="E291" s="32">
        <f t="shared" si="64"/>
        <v>-67859019</v>
      </c>
      <c r="F291" s="64">
        <f t="shared" si="65"/>
        <v>-61.646014347685899</v>
      </c>
      <c r="G291" s="32">
        <v>339601979</v>
      </c>
      <c r="H291" s="64">
        <v>12.4</v>
      </c>
      <c r="I291" s="31" t="s">
        <v>18</v>
      </c>
      <c r="J291" s="34" t="s">
        <v>18</v>
      </c>
      <c r="K291" s="34" t="s">
        <v>18</v>
      </c>
      <c r="L291" s="32"/>
      <c r="M291" s="32"/>
      <c r="N291" s="32"/>
      <c r="O291" s="77"/>
      <c r="P291" s="77"/>
      <c r="Q291" s="78" t="s">
        <v>18</v>
      </c>
      <c r="R291" s="78"/>
      <c r="S291" s="33" t="s">
        <v>18</v>
      </c>
      <c r="T291" s="79" t="s">
        <v>18</v>
      </c>
      <c r="U291" s="79"/>
    </row>
    <row r="292" spans="1:21" s="35" customFormat="1" ht="25.5" customHeight="1">
      <c r="A292" s="34" t="s">
        <v>370</v>
      </c>
      <c r="B292" s="31" t="s">
        <v>18</v>
      </c>
      <c r="C292" s="32"/>
      <c r="D292" s="32"/>
      <c r="E292" s="32"/>
      <c r="F292" s="64" t="s">
        <v>18</v>
      </c>
      <c r="G292" s="32"/>
      <c r="H292" s="64" t="s">
        <v>18</v>
      </c>
      <c r="I292" s="31" t="s">
        <v>23</v>
      </c>
      <c r="J292" s="34" t="s">
        <v>371</v>
      </c>
      <c r="K292" s="34" t="s">
        <v>230</v>
      </c>
      <c r="L292" s="32">
        <v>260</v>
      </c>
      <c r="M292" s="32">
        <v>170</v>
      </c>
      <c r="N292" s="32">
        <v>160</v>
      </c>
      <c r="O292" s="77">
        <v>384</v>
      </c>
      <c r="P292" s="77"/>
      <c r="Q292" s="80">
        <v>147.69999999999999</v>
      </c>
      <c r="R292" s="80"/>
      <c r="S292" s="37">
        <v>125.9</v>
      </c>
      <c r="T292" s="79" t="s">
        <v>3548</v>
      </c>
      <c r="U292" s="79"/>
    </row>
    <row r="293" spans="1:21" s="35" customFormat="1" ht="12.75" customHeight="1">
      <c r="A293" s="36"/>
      <c r="B293" s="31" t="s">
        <v>18</v>
      </c>
      <c r="C293" s="32"/>
      <c r="D293" s="32"/>
      <c r="E293" s="32"/>
      <c r="F293" s="64" t="s">
        <v>18</v>
      </c>
      <c r="G293" s="32"/>
      <c r="H293" s="64" t="s">
        <v>18</v>
      </c>
      <c r="I293" s="31" t="s">
        <v>23</v>
      </c>
      <c r="J293" s="34" t="s">
        <v>372</v>
      </c>
      <c r="K293" s="34" t="s">
        <v>373</v>
      </c>
      <c r="L293" s="32">
        <v>29</v>
      </c>
      <c r="M293" s="32">
        <v>21</v>
      </c>
      <c r="N293" s="32">
        <v>14</v>
      </c>
      <c r="O293" s="77">
        <v>1</v>
      </c>
      <c r="P293" s="77"/>
      <c r="Q293" s="80">
        <v>3.4</v>
      </c>
      <c r="R293" s="80"/>
      <c r="S293" s="37">
        <v>-95.2</v>
      </c>
      <c r="T293" s="79" t="s">
        <v>3555</v>
      </c>
      <c r="U293" s="79"/>
    </row>
    <row r="294" spans="1:21" s="35" customFormat="1" ht="12.75" customHeight="1">
      <c r="A294" s="36"/>
      <c r="B294" s="31" t="s">
        <v>18</v>
      </c>
      <c r="C294" s="32"/>
      <c r="D294" s="32"/>
      <c r="E294" s="32"/>
      <c r="F294" s="64" t="s">
        <v>18</v>
      </c>
      <c r="G294" s="32"/>
      <c r="H294" s="64" t="s">
        <v>18</v>
      </c>
      <c r="I294" s="31" t="s">
        <v>23</v>
      </c>
      <c r="J294" s="34" t="s">
        <v>372</v>
      </c>
      <c r="K294" s="34" t="s">
        <v>374</v>
      </c>
      <c r="L294" s="32">
        <v>35</v>
      </c>
      <c r="M294" s="32">
        <v>24</v>
      </c>
      <c r="N294" s="32">
        <v>13</v>
      </c>
      <c r="O294" s="77">
        <v>2</v>
      </c>
      <c r="P294" s="77"/>
      <c r="Q294" s="80">
        <v>5.7</v>
      </c>
      <c r="R294" s="80"/>
      <c r="S294" s="37">
        <v>-91.7</v>
      </c>
      <c r="T294" s="79" t="s">
        <v>3555</v>
      </c>
      <c r="U294" s="79"/>
    </row>
    <row r="295" spans="1:21" s="35" customFormat="1">
      <c r="A295" s="36"/>
      <c r="B295" s="31" t="s">
        <v>29</v>
      </c>
      <c r="C295" s="32">
        <v>110078518</v>
      </c>
      <c r="D295" s="32">
        <v>42219499</v>
      </c>
      <c r="E295" s="32">
        <f t="shared" ref="E295:E296" si="66">D295-C295</f>
        <v>-67859019</v>
      </c>
      <c r="F295" s="64">
        <f t="shared" ref="F295:F296" si="67">IFERROR((D295/C295-1)*100,0)</f>
        <v>-61.646014347685899</v>
      </c>
      <c r="G295" s="32">
        <v>339601979</v>
      </c>
      <c r="H295" s="64">
        <v>12.4</v>
      </c>
      <c r="I295" s="31" t="s">
        <v>18</v>
      </c>
      <c r="J295" s="34" t="s">
        <v>18</v>
      </c>
      <c r="K295" s="34" t="s">
        <v>18</v>
      </c>
      <c r="L295" s="32"/>
      <c r="M295" s="32"/>
      <c r="N295" s="32"/>
      <c r="O295" s="77"/>
      <c r="P295" s="77"/>
      <c r="Q295" s="78" t="s">
        <v>18</v>
      </c>
      <c r="R295" s="78"/>
      <c r="S295" s="33" t="s">
        <v>18</v>
      </c>
      <c r="T295" s="79" t="s">
        <v>18</v>
      </c>
      <c r="U295" s="79"/>
    </row>
    <row r="296" spans="1:21" s="35" customFormat="1" ht="25.5">
      <c r="A296" s="34" t="s">
        <v>375</v>
      </c>
      <c r="B296" s="31" t="s">
        <v>321</v>
      </c>
      <c r="C296" s="32">
        <v>7876303</v>
      </c>
      <c r="D296" s="32">
        <v>8300030</v>
      </c>
      <c r="E296" s="32">
        <f t="shared" si="66"/>
        <v>423727</v>
      </c>
      <c r="F296" s="64">
        <f t="shared" si="67"/>
        <v>5.3797701789786379</v>
      </c>
      <c r="G296" s="32">
        <v>12297037</v>
      </c>
      <c r="H296" s="64">
        <v>67.5</v>
      </c>
      <c r="I296" s="31" t="s">
        <v>18</v>
      </c>
      <c r="J296" s="34" t="s">
        <v>18</v>
      </c>
      <c r="K296" s="34" t="s">
        <v>18</v>
      </c>
      <c r="L296" s="32"/>
      <c r="M296" s="32"/>
      <c r="N296" s="32"/>
      <c r="O296" s="77"/>
      <c r="P296" s="77"/>
      <c r="Q296" s="78" t="s">
        <v>18</v>
      </c>
      <c r="R296" s="78"/>
      <c r="S296" s="33" t="s">
        <v>18</v>
      </c>
      <c r="T296" s="79" t="s">
        <v>18</v>
      </c>
      <c r="U296" s="79"/>
    </row>
    <row r="297" spans="1:21" s="35" customFormat="1" ht="25.5" customHeight="1">
      <c r="A297" s="34" t="s">
        <v>376</v>
      </c>
      <c r="B297" s="31" t="s">
        <v>18</v>
      </c>
      <c r="C297" s="32"/>
      <c r="D297" s="32"/>
      <c r="E297" s="32"/>
      <c r="F297" s="64" t="s">
        <v>18</v>
      </c>
      <c r="G297" s="32"/>
      <c r="H297" s="64" t="s">
        <v>18</v>
      </c>
      <c r="I297" s="31" t="s">
        <v>23</v>
      </c>
      <c r="J297" s="34" t="s">
        <v>377</v>
      </c>
      <c r="K297" s="34" t="s">
        <v>225</v>
      </c>
      <c r="L297" s="32">
        <v>200</v>
      </c>
      <c r="M297" s="32">
        <v>100</v>
      </c>
      <c r="N297" s="32">
        <v>9</v>
      </c>
      <c r="O297" s="77">
        <v>13</v>
      </c>
      <c r="P297" s="77"/>
      <c r="Q297" s="80">
        <v>6.5</v>
      </c>
      <c r="R297" s="80"/>
      <c r="S297" s="37">
        <v>-87</v>
      </c>
      <c r="T297" s="79" t="s">
        <v>3560</v>
      </c>
      <c r="U297" s="79"/>
    </row>
    <row r="298" spans="1:21" s="35" customFormat="1" ht="25.5" customHeight="1">
      <c r="A298" s="36"/>
      <c r="B298" s="31" t="s">
        <v>18</v>
      </c>
      <c r="C298" s="32"/>
      <c r="D298" s="32"/>
      <c r="E298" s="32"/>
      <c r="F298" s="64" t="s">
        <v>18</v>
      </c>
      <c r="G298" s="32"/>
      <c r="H298" s="64" t="s">
        <v>18</v>
      </c>
      <c r="I298" s="31" t="s">
        <v>23</v>
      </c>
      <c r="J298" s="34" t="s">
        <v>378</v>
      </c>
      <c r="K298" s="34" t="s">
        <v>379</v>
      </c>
      <c r="L298" s="32">
        <v>300</v>
      </c>
      <c r="M298" s="32">
        <v>150</v>
      </c>
      <c r="N298" s="32">
        <v>2</v>
      </c>
      <c r="O298" s="77">
        <v>17</v>
      </c>
      <c r="P298" s="77"/>
      <c r="Q298" s="80">
        <v>5.7</v>
      </c>
      <c r="R298" s="80"/>
      <c r="S298" s="37">
        <v>-88.7</v>
      </c>
      <c r="T298" s="79" t="s">
        <v>3560</v>
      </c>
      <c r="U298" s="79"/>
    </row>
    <row r="299" spans="1:21" s="35" customFormat="1">
      <c r="A299" s="36"/>
      <c r="B299" s="31" t="s">
        <v>29</v>
      </c>
      <c r="C299" s="32">
        <v>7876303</v>
      </c>
      <c r="D299" s="32">
        <v>8300030</v>
      </c>
      <c r="E299" s="32">
        <f t="shared" ref="E299:E300" si="68">D299-C299</f>
        <v>423727</v>
      </c>
      <c r="F299" s="64">
        <f t="shared" ref="F299:F300" si="69">IFERROR((D299/C299-1)*100,0)</f>
        <v>5.3797701789786379</v>
      </c>
      <c r="G299" s="32">
        <v>12297037</v>
      </c>
      <c r="H299" s="64">
        <v>67.5</v>
      </c>
      <c r="I299" s="31" t="s">
        <v>18</v>
      </c>
      <c r="J299" s="34" t="s">
        <v>18</v>
      </c>
      <c r="K299" s="34" t="s">
        <v>18</v>
      </c>
      <c r="L299" s="32"/>
      <c r="M299" s="32"/>
      <c r="N299" s="32"/>
      <c r="O299" s="77"/>
      <c r="P299" s="77"/>
      <c r="Q299" s="78" t="s">
        <v>18</v>
      </c>
      <c r="R299" s="78"/>
      <c r="S299" s="33" t="s">
        <v>18</v>
      </c>
      <c r="T299" s="79" t="s">
        <v>18</v>
      </c>
      <c r="U299" s="79"/>
    </row>
    <row r="300" spans="1:21" s="35" customFormat="1" ht="25.5">
      <c r="A300" s="34" t="s">
        <v>380</v>
      </c>
      <c r="B300" s="31" t="s">
        <v>381</v>
      </c>
      <c r="C300" s="32">
        <v>39392814</v>
      </c>
      <c r="D300" s="32">
        <v>10519668</v>
      </c>
      <c r="E300" s="32">
        <f t="shared" si="68"/>
        <v>-28873146</v>
      </c>
      <c r="F300" s="64">
        <f t="shared" si="69"/>
        <v>-73.295464497661939</v>
      </c>
      <c r="G300" s="32">
        <v>123701848</v>
      </c>
      <c r="H300" s="64">
        <v>8.5</v>
      </c>
      <c r="I300" s="31" t="s">
        <v>18</v>
      </c>
      <c r="J300" s="34" t="s">
        <v>18</v>
      </c>
      <c r="K300" s="34" t="s">
        <v>18</v>
      </c>
      <c r="L300" s="32"/>
      <c r="M300" s="32"/>
      <c r="N300" s="32"/>
      <c r="O300" s="77"/>
      <c r="P300" s="77"/>
      <c r="Q300" s="78" t="s">
        <v>18</v>
      </c>
      <c r="R300" s="78"/>
      <c r="S300" s="33" t="s">
        <v>18</v>
      </c>
      <c r="T300" s="79" t="s">
        <v>18</v>
      </c>
      <c r="U300" s="79"/>
    </row>
    <row r="301" spans="1:21" s="35" customFormat="1" ht="12.75" customHeight="1">
      <c r="A301" s="34" t="s">
        <v>382</v>
      </c>
      <c r="B301" s="31" t="s">
        <v>18</v>
      </c>
      <c r="C301" s="32"/>
      <c r="D301" s="32"/>
      <c r="E301" s="32"/>
      <c r="F301" s="64" t="s">
        <v>18</v>
      </c>
      <c r="G301" s="32"/>
      <c r="H301" s="64" t="s">
        <v>18</v>
      </c>
      <c r="I301" s="31" t="s">
        <v>23</v>
      </c>
      <c r="J301" s="34" t="s">
        <v>77</v>
      </c>
      <c r="K301" s="34" t="s">
        <v>78</v>
      </c>
      <c r="L301" s="32">
        <v>14000</v>
      </c>
      <c r="M301" s="32">
        <v>10500</v>
      </c>
      <c r="N301" s="32">
        <v>10686</v>
      </c>
      <c r="O301" s="77">
        <v>9660</v>
      </c>
      <c r="P301" s="77"/>
      <c r="Q301" s="80">
        <v>69</v>
      </c>
      <c r="R301" s="80"/>
      <c r="S301" s="37">
        <v>-8</v>
      </c>
      <c r="T301" s="81" t="s">
        <v>2467</v>
      </c>
      <c r="U301" s="81"/>
    </row>
    <row r="302" spans="1:21" s="35" customFormat="1" ht="12.75" customHeight="1">
      <c r="A302" s="36"/>
      <c r="B302" s="31" t="s">
        <v>18</v>
      </c>
      <c r="C302" s="32"/>
      <c r="D302" s="32"/>
      <c r="E302" s="32"/>
      <c r="F302" s="64" t="s">
        <v>18</v>
      </c>
      <c r="G302" s="32"/>
      <c r="H302" s="64" t="s">
        <v>18</v>
      </c>
      <c r="I302" s="31" t="s">
        <v>23</v>
      </c>
      <c r="J302" s="34" t="s">
        <v>383</v>
      </c>
      <c r="K302" s="34" t="s">
        <v>384</v>
      </c>
      <c r="L302" s="32">
        <v>130</v>
      </c>
      <c r="M302" s="32">
        <v>98</v>
      </c>
      <c r="N302" s="32">
        <v>98</v>
      </c>
      <c r="O302" s="77">
        <v>53</v>
      </c>
      <c r="P302" s="77"/>
      <c r="Q302" s="80">
        <v>40.799999999999997</v>
      </c>
      <c r="R302" s="80"/>
      <c r="S302" s="37">
        <v>-45.9</v>
      </c>
      <c r="T302" s="81" t="s">
        <v>3561</v>
      </c>
      <c r="U302" s="81"/>
    </row>
    <row r="303" spans="1:21" s="35" customFormat="1" ht="12.75" customHeight="1">
      <c r="A303" s="36"/>
      <c r="B303" s="31" t="s">
        <v>18</v>
      </c>
      <c r="C303" s="32"/>
      <c r="D303" s="32"/>
      <c r="E303" s="32"/>
      <c r="F303" s="64" t="s">
        <v>18</v>
      </c>
      <c r="G303" s="32"/>
      <c r="H303" s="64" t="s">
        <v>18</v>
      </c>
      <c r="I303" s="31" t="s">
        <v>23</v>
      </c>
      <c r="J303" s="34" t="s">
        <v>385</v>
      </c>
      <c r="K303" s="34" t="s">
        <v>386</v>
      </c>
      <c r="L303" s="32">
        <v>1100000</v>
      </c>
      <c r="M303" s="32">
        <v>825000</v>
      </c>
      <c r="N303" s="32">
        <v>640439</v>
      </c>
      <c r="O303" s="77">
        <v>428250</v>
      </c>
      <c r="P303" s="77"/>
      <c r="Q303" s="80">
        <v>38.9</v>
      </c>
      <c r="R303" s="80"/>
      <c r="S303" s="37">
        <v>-48.1</v>
      </c>
      <c r="T303" s="81" t="s">
        <v>3561</v>
      </c>
      <c r="U303" s="81"/>
    </row>
    <row r="304" spans="1:21" s="35" customFormat="1" ht="25.5" customHeight="1">
      <c r="A304" s="36"/>
      <c r="B304" s="31" t="s">
        <v>18</v>
      </c>
      <c r="C304" s="32"/>
      <c r="D304" s="32"/>
      <c r="E304" s="32"/>
      <c r="F304" s="64" t="s">
        <v>18</v>
      </c>
      <c r="G304" s="32"/>
      <c r="H304" s="64" t="s">
        <v>18</v>
      </c>
      <c r="I304" s="31" t="s">
        <v>23</v>
      </c>
      <c r="J304" s="34" t="s">
        <v>387</v>
      </c>
      <c r="K304" s="34" t="s">
        <v>388</v>
      </c>
      <c r="L304" s="32">
        <v>400000</v>
      </c>
      <c r="M304" s="32">
        <v>300000</v>
      </c>
      <c r="N304" s="32">
        <v>370087</v>
      </c>
      <c r="O304" s="77">
        <v>136047</v>
      </c>
      <c r="P304" s="77"/>
      <c r="Q304" s="80">
        <v>34</v>
      </c>
      <c r="R304" s="80"/>
      <c r="S304" s="37">
        <v>-54.7</v>
      </c>
      <c r="T304" s="81" t="s">
        <v>3561</v>
      </c>
      <c r="U304" s="81"/>
    </row>
    <row r="305" spans="1:21" s="35" customFormat="1" ht="12.75" customHeight="1">
      <c r="A305" s="36"/>
      <c r="B305" s="31" t="s">
        <v>18</v>
      </c>
      <c r="C305" s="32"/>
      <c r="D305" s="32"/>
      <c r="E305" s="32"/>
      <c r="F305" s="64" t="s">
        <v>18</v>
      </c>
      <c r="G305" s="32"/>
      <c r="H305" s="64" t="s">
        <v>18</v>
      </c>
      <c r="I305" s="31" t="s">
        <v>23</v>
      </c>
      <c r="J305" s="34" t="s">
        <v>389</v>
      </c>
      <c r="K305" s="34" t="s">
        <v>390</v>
      </c>
      <c r="L305" s="32">
        <v>1500</v>
      </c>
      <c r="M305" s="32">
        <v>1125</v>
      </c>
      <c r="N305" s="32">
        <v>1125</v>
      </c>
      <c r="O305" s="77">
        <v>973</v>
      </c>
      <c r="P305" s="77"/>
      <c r="Q305" s="80">
        <v>64.900000000000006</v>
      </c>
      <c r="R305" s="80"/>
      <c r="S305" s="37">
        <v>-13.5</v>
      </c>
      <c r="T305" s="81" t="s">
        <v>3561</v>
      </c>
      <c r="U305" s="81"/>
    </row>
    <row r="306" spans="1:21" s="35" customFormat="1">
      <c r="A306" s="36"/>
      <c r="B306" s="31" t="s">
        <v>29</v>
      </c>
      <c r="C306" s="32">
        <v>39392814</v>
      </c>
      <c r="D306" s="32">
        <v>10519668</v>
      </c>
      <c r="E306" s="32">
        <f t="shared" ref="E306:E307" si="70">D306-C306</f>
        <v>-28873146</v>
      </c>
      <c r="F306" s="64">
        <f t="shared" ref="F306:F307" si="71">IFERROR((D306/C306-1)*100,0)</f>
        <v>-73.295464497661939</v>
      </c>
      <c r="G306" s="32">
        <v>123701848</v>
      </c>
      <c r="H306" s="64">
        <v>8.5</v>
      </c>
      <c r="I306" s="31" t="s">
        <v>18</v>
      </c>
      <c r="J306" s="34" t="s">
        <v>18</v>
      </c>
      <c r="K306" s="34" t="s">
        <v>18</v>
      </c>
      <c r="L306" s="32"/>
      <c r="M306" s="32"/>
      <c r="N306" s="32"/>
      <c r="O306" s="77"/>
      <c r="P306" s="77"/>
      <c r="Q306" s="78" t="s">
        <v>18</v>
      </c>
      <c r="R306" s="78"/>
      <c r="S306" s="33" t="s">
        <v>18</v>
      </c>
      <c r="T306" s="79" t="s">
        <v>18</v>
      </c>
      <c r="U306" s="79"/>
    </row>
    <row r="307" spans="1:21" s="35" customFormat="1" ht="25.5">
      <c r="A307" s="34" t="s">
        <v>391</v>
      </c>
      <c r="B307" s="31" t="s">
        <v>213</v>
      </c>
      <c r="C307" s="32">
        <v>151826906</v>
      </c>
      <c r="D307" s="32">
        <v>2851219781</v>
      </c>
      <c r="E307" s="32">
        <f t="shared" si="70"/>
        <v>2699392875</v>
      </c>
      <c r="F307" s="64">
        <f t="shared" si="71"/>
        <v>1777.9410422813992</v>
      </c>
      <c r="G307" s="32">
        <v>4725718462</v>
      </c>
      <c r="H307" s="64">
        <v>60.3</v>
      </c>
      <c r="I307" s="31" t="s">
        <v>18</v>
      </c>
      <c r="J307" s="34" t="s">
        <v>18</v>
      </c>
      <c r="K307" s="34" t="s">
        <v>18</v>
      </c>
      <c r="L307" s="32"/>
      <c r="M307" s="32"/>
      <c r="N307" s="32"/>
      <c r="O307" s="77"/>
      <c r="P307" s="77"/>
      <c r="Q307" s="78" t="s">
        <v>18</v>
      </c>
      <c r="R307" s="78"/>
      <c r="S307" s="33" t="s">
        <v>18</v>
      </c>
      <c r="T307" s="79" t="s">
        <v>18</v>
      </c>
      <c r="U307" s="79"/>
    </row>
    <row r="308" spans="1:21" s="35" customFormat="1" ht="12.75" customHeight="1">
      <c r="A308" s="34" t="s">
        <v>392</v>
      </c>
      <c r="B308" s="31" t="s">
        <v>18</v>
      </c>
      <c r="C308" s="32"/>
      <c r="D308" s="32"/>
      <c r="E308" s="32"/>
      <c r="F308" s="64" t="s">
        <v>18</v>
      </c>
      <c r="G308" s="32"/>
      <c r="H308" s="64" t="s">
        <v>18</v>
      </c>
      <c r="I308" s="31" t="s">
        <v>23</v>
      </c>
      <c r="J308" s="34" t="s">
        <v>393</v>
      </c>
      <c r="K308" s="34" t="s">
        <v>394</v>
      </c>
      <c r="L308" s="32">
        <v>1500</v>
      </c>
      <c r="M308" s="32">
        <v>1235</v>
      </c>
      <c r="N308" s="32">
        <v>431</v>
      </c>
      <c r="O308" s="77">
        <v>196</v>
      </c>
      <c r="P308" s="77"/>
      <c r="Q308" s="80">
        <v>13.1</v>
      </c>
      <c r="R308" s="80"/>
      <c r="S308" s="37">
        <v>-84.1</v>
      </c>
      <c r="T308" s="79" t="s">
        <v>3562</v>
      </c>
      <c r="U308" s="79"/>
    </row>
    <row r="309" spans="1:21" s="35" customFormat="1" ht="25.5" customHeight="1">
      <c r="A309" s="36"/>
      <c r="B309" s="31" t="s">
        <v>18</v>
      </c>
      <c r="C309" s="32"/>
      <c r="D309" s="32"/>
      <c r="E309" s="32"/>
      <c r="F309" s="64" t="s">
        <v>18</v>
      </c>
      <c r="G309" s="32"/>
      <c r="H309" s="64" t="s">
        <v>18</v>
      </c>
      <c r="I309" s="31" t="s">
        <v>23</v>
      </c>
      <c r="J309" s="34" t="s">
        <v>395</v>
      </c>
      <c r="K309" s="34" t="s">
        <v>396</v>
      </c>
      <c r="L309" s="32">
        <v>100</v>
      </c>
      <c r="M309" s="32">
        <v>65</v>
      </c>
      <c r="N309" s="32">
        <v>46</v>
      </c>
      <c r="O309" s="77">
        <v>5</v>
      </c>
      <c r="P309" s="77"/>
      <c r="Q309" s="80">
        <v>5</v>
      </c>
      <c r="R309" s="80"/>
      <c r="S309" s="37">
        <v>-92.3</v>
      </c>
      <c r="T309" s="79" t="s">
        <v>3563</v>
      </c>
      <c r="U309" s="79"/>
    </row>
    <row r="310" spans="1:21" s="35" customFormat="1" ht="25.5" customHeight="1">
      <c r="A310" s="36"/>
      <c r="B310" s="31" t="s">
        <v>18</v>
      </c>
      <c r="C310" s="32"/>
      <c r="D310" s="32"/>
      <c r="E310" s="32"/>
      <c r="F310" s="64" t="s">
        <v>18</v>
      </c>
      <c r="G310" s="32"/>
      <c r="H310" s="64" t="s">
        <v>18</v>
      </c>
      <c r="I310" s="31" t="s">
        <v>23</v>
      </c>
      <c r="J310" s="34" t="s">
        <v>397</v>
      </c>
      <c r="K310" s="34" t="s">
        <v>398</v>
      </c>
      <c r="L310" s="32">
        <v>1600</v>
      </c>
      <c r="M310" s="32">
        <v>1318</v>
      </c>
      <c r="N310" s="32">
        <v>312</v>
      </c>
      <c r="O310" s="77">
        <v>300</v>
      </c>
      <c r="P310" s="77"/>
      <c r="Q310" s="80">
        <v>18.8</v>
      </c>
      <c r="R310" s="80"/>
      <c r="S310" s="37">
        <v>-77.2</v>
      </c>
      <c r="T310" s="79" t="s">
        <v>3563</v>
      </c>
      <c r="U310" s="79"/>
    </row>
    <row r="311" spans="1:21" s="35" customFormat="1" ht="25.5" customHeight="1">
      <c r="A311" s="36"/>
      <c r="B311" s="31" t="s">
        <v>18</v>
      </c>
      <c r="C311" s="32"/>
      <c r="D311" s="32"/>
      <c r="E311" s="32"/>
      <c r="F311" s="64" t="s">
        <v>18</v>
      </c>
      <c r="G311" s="32"/>
      <c r="H311" s="64" t="s">
        <v>18</v>
      </c>
      <c r="I311" s="31" t="s">
        <v>23</v>
      </c>
      <c r="J311" s="34" t="s">
        <v>399</v>
      </c>
      <c r="K311" s="34" t="s">
        <v>400</v>
      </c>
      <c r="L311" s="32">
        <v>260</v>
      </c>
      <c r="M311" s="32">
        <v>213</v>
      </c>
      <c r="N311" s="32">
        <v>6</v>
      </c>
      <c r="O311" s="77">
        <v>1</v>
      </c>
      <c r="P311" s="77"/>
      <c r="Q311" s="80">
        <v>0.4</v>
      </c>
      <c r="R311" s="80"/>
      <c r="S311" s="37">
        <v>-99.5</v>
      </c>
      <c r="T311" s="79" t="s">
        <v>3563</v>
      </c>
      <c r="U311" s="79"/>
    </row>
    <row r="312" spans="1:21" s="35" customFormat="1" ht="12.75" customHeight="1">
      <c r="A312" s="36"/>
      <c r="B312" s="31" t="s">
        <v>18</v>
      </c>
      <c r="C312" s="32"/>
      <c r="D312" s="32"/>
      <c r="E312" s="32"/>
      <c r="F312" s="64" t="s">
        <v>18</v>
      </c>
      <c r="G312" s="32"/>
      <c r="H312" s="64" t="s">
        <v>18</v>
      </c>
      <c r="I312" s="31" t="s">
        <v>23</v>
      </c>
      <c r="J312" s="34" t="s">
        <v>401</v>
      </c>
      <c r="K312" s="34" t="s">
        <v>400</v>
      </c>
      <c r="L312" s="32">
        <v>290</v>
      </c>
      <c r="M312" s="32">
        <v>240</v>
      </c>
      <c r="N312" s="32">
        <v>39</v>
      </c>
      <c r="O312" s="77">
        <v>11</v>
      </c>
      <c r="P312" s="77"/>
      <c r="Q312" s="80">
        <v>3.8</v>
      </c>
      <c r="R312" s="80"/>
      <c r="S312" s="37">
        <v>-95.4</v>
      </c>
      <c r="T312" s="79" t="s">
        <v>3563</v>
      </c>
      <c r="U312" s="79"/>
    </row>
    <row r="313" spans="1:21" s="35" customFormat="1" ht="12.75" customHeight="1">
      <c r="A313" s="36"/>
      <c r="B313" s="31" t="s">
        <v>18</v>
      </c>
      <c r="C313" s="32"/>
      <c r="D313" s="32"/>
      <c r="E313" s="32"/>
      <c r="F313" s="64" t="s">
        <v>18</v>
      </c>
      <c r="G313" s="32"/>
      <c r="H313" s="64" t="s">
        <v>18</v>
      </c>
      <c r="I313" s="31" t="s">
        <v>23</v>
      </c>
      <c r="J313" s="34" t="s">
        <v>402</v>
      </c>
      <c r="K313" s="34" t="s">
        <v>403</v>
      </c>
      <c r="L313" s="32">
        <v>1800</v>
      </c>
      <c r="M313" s="32">
        <v>1505</v>
      </c>
      <c r="N313" s="32">
        <v>877</v>
      </c>
      <c r="O313" s="77">
        <v>23</v>
      </c>
      <c r="P313" s="77"/>
      <c r="Q313" s="80">
        <v>1.3</v>
      </c>
      <c r="R313" s="80"/>
      <c r="S313" s="37">
        <v>-98.5</v>
      </c>
      <c r="T313" s="79" t="s">
        <v>3564</v>
      </c>
      <c r="U313" s="79"/>
    </row>
    <row r="314" spans="1:21" s="35" customFormat="1" ht="25.5" customHeight="1">
      <c r="A314" s="36"/>
      <c r="B314" s="31" t="s">
        <v>18</v>
      </c>
      <c r="C314" s="32"/>
      <c r="D314" s="32"/>
      <c r="E314" s="32"/>
      <c r="F314" s="64" t="s">
        <v>18</v>
      </c>
      <c r="G314" s="32"/>
      <c r="H314" s="64" t="s">
        <v>18</v>
      </c>
      <c r="I314" s="31" t="s">
        <v>23</v>
      </c>
      <c r="J314" s="34" t="s">
        <v>404</v>
      </c>
      <c r="K314" s="34" t="s">
        <v>405</v>
      </c>
      <c r="L314" s="32">
        <v>400</v>
      </c>
      <c r="M314" s="32">
        <v>329</v>
      </c>
      <c r="N314" s="32">
        <v>86</v>
      </c>
      <c r="O314" s="77">
        <v>0</v>
      </c>
      <c r="P314" s="77"/>
      <c r="Q314" s="78" t="s">
        <v>26</v>
      </c>
      <c r="R314" s="78"/>
      <c r="S314" s="33" t="s">
        <v>26</v>
      </c>
      <c r="T314" s="79" t="s">
        <v>3565</v>
      </c>
      <c r="U314" s="79"/>
    </row>
    <row r="315" spans="1:21" s="35" customFormat="1" ht="25.5" customHeight="1">
      <c r="A315" s="36"/>
      <c r="B315" s="31" t="s">
        <v>18</v>
      </c>
      <c r="C315" s="32"/>
      <c r="D315" s="32"/>
      <c r="E315" s="32"/>
      <c r="F315" s="64" t="s">
        <v>18</v>
      </c>
      <c r="G315" s="32"/>
      <c r="H315" s="64" t="s">
        <v>18</v>
      </c>
      <c r="I315" s="31" t="s">
        <v>23</v>
      </c>
      <c r="J315" s="34" t="s">
        <v>404</v>
      </c>
      <c r="K315" s="34" t="s">
        <v>406</v>
      </c>
      <c r="L315" s="32">
        <v>200</v>
      </c>
      <c r="M315" s="32">
        <v>160</v>
      </c>
      <c r="N315" s="32">
        <v>68</v>
      </c>
      <c r="O315" s="77">
        <v>0</v>
      </c>
      <c r="P315" s="77"/>
      <c r="Q315" s="78" t="s">
        <v>26</v>
      </c>
      <c r="R315" s="78"/>
      <c r="S315" s="33" t="s">
        <v>26</v>
      </c>
      <c r="T315" s="79" t="s">
        <v>3565</v>
      </c>
      <c r="U315" s="79"/>
    </row>
    <row r="316" spans="1:21" s="35" customFormat="1" ht="12.75" customHeight="1">
      <c r="A316" s="36"/>
      <c r="B316" s="31" t="s">
        <v>18</v>
      </c>
      <c r="C316" s="32"/>
      <c r="D316" s="32"/>
      <c r="E316" s="32"/>
      <c r="F316" s="64" t="s">
        <v>18</v>
      </c>
      <c r="G316" s="32"/>
      <c r="H316" s="64" t="s">
        <v>18</v>
      </c>
      <c r="I316" s="31" t="s">
        <v>23</v>
      </c>
      <c r="J316" s="34" t="s">
        <v>407</v>
      </c>
      <c r="K316" s="34" t="s">
        <v>408</v>
      </c>
      <c r="L316" s="32">
        <v>20000</v>
      </c>
      <c r="M316" s="32">
        <v>16500</v>
      </c>
      <c r="N316" s="32">
        <v>27974</v>
      </c>
      <c r="O316" s="77">
        <v>4280</v>
      </c>
      <c r="P316" s="77"/>
      <c r="Q316" s="80">
        <v>21.4</v>
      </c>
      <c r="R316" s="80"/>
      <c r="S316" s="37">
        <v>-74.099999999999994</v>
      </c>
      <c r="T316" s="79" t="s">
        <v>3566</v>
      </c>
      <c r="U316" s="79"/>
    </row>
    <row r="317" spans="1:21" s="35" customFormat="1" ht="12.75" customHeight="1">
      <c r="A317" s="36"/>
      <c r="B317" s="31" t="s">
        <v>18</v>
      </c>
      <c r="C317" s="32"/>
      <c r="D317" s="32"/>
      <c r="E317" s="32"/>
      <c r="F317" s="64" t="s">
        <v>18</v>
      </c>
      <c r="G317" s="32"/>
      <c r="H317" s="64" t="s">
        <v>18</v>
      </c>
      <c r="I317" s="31" t="s">
        <v>23</v>
      </c>
      <c r="J317" s="34" t="s">
        <v>407</v>
      </c>
      <c r="K317" s="34" t="s">
        <v>409</v>
      </c>
      <c r="L317" s="32">
        <v>50</v>
      </c>
      <c r="M317" s="32">
        <v>40</v>
      </c>
      <c r="N317" s="32">
        <v>67</v>
      </c>
      <c r="O317" s="77">
        <v>0</v>
      </c>
      <c r="P317" s="77"/>
      <c r="Q317" s="78" t="s">
        <v>26</v>
      </c>
      <c r="R317" s="78"/>
      <c r="S317" s="33" t="s">
        <v>26</v>
      </c>
      <c r="T317" s="79" t="s">
        <v>3565</v>
      </c>
      <c r="U317" s="79"/>
    </row>
    <row r="318" spans="1:21" s="35" customFormat="1">
      <c r="A318" s="36"/>
      <c r="B318" s="31" t="s">
        <v>29</v>
      </c>
      <c r="C318" s="32">
        <v>151826906</v>
      </c>
      <c r="D318" s="32">
        <v>2851219781</v>
      </c>
      <c r="E318" s="32">
        <f t="shared" ref="E318:E319" si="72">D318-C318</f>
        <v>2699392875</v>
      </c>
      <c r="F318" s="64">
        <f t="shared" ref="F318:F319" si="73">IFERROR((D318/C318-1)*100,0)</f>
        <v>1777.9410422813992</v>
      </c>
      <c r="G318" s="32">
        <v>4725718462</v>
      </c>
      <c r="H318" s="64">
        <v>60.3</v>
      </c>
      <c r="I318" s="31" t="s">
        <v>18</v>
      </c>
      <c r="J318" s="34" t="s">
        <v>18</v>
      </c>
      <c r="K318" s="34" t="s">
        <v>18</v>
      </c>
      <c r="L318" s="32"/>
      <c r="M318" s="32"/>
      <c r="N318" s="32"/>
      <c r="O318" s="77"/>
      <c r="P318" s="77"/>
      <c r="Q318" s="78" t="s">
        <v>18</v>
      </c>
      <c r="R318" s="78"/>
      <c r="S318" s="33" t="s">
        <v>18</v>
      </c>
      <c r="T318" s="79" t="s">
        <v>18</v>
      </c>
      <c r="U318" s="79"/>
    </row>
    <row r="319" spans="1:21" s="35" customFormat="1">
      <c r="A319" s="34" t="s">
        <v>410</v>
      </c>
      <c r="B319" s="31" t="s">
        <v>310</v>
      </c>
      <c r="C319" s="32">
        <v>27957602</v>
      </c>
      <c r="D319" s="32">
        <v>32860284</v>
      </c>
      <c r="E319" s="32">
        <f t="shared" si="72"/>
        <v>4902682</v>
      </c>
      <c r="F319" s="64">
        <f t="shared" si="73"/>
        <v>17.536132033069208</v>
      </c>
      <c r="G319" s="32">
        <v>45985038</v>
      </c>
      <c r="H319" s="64">
        <v>71.5</v>
      </c>
      <c r="I319" s="31" t="s">
        <v>18</v>
      </c>
      <c r="J319" s="34" t="s">
        <v>18</v>
      </c>
      <c r="K319" s="34" t="s">
        <v>18</v>
      </c>
      <c r="L319" s="32"/>
      <c r="M319" s="32"/>
      <c r="N319" s="32"/>
      <c r="O319" s="77"/>
      <c r="P319" s="77"/>
      <c r="Q319" s="78" t="s">
        <v>18</v>
      </c>
      <c r="R319" s="78"/>
      <c r="S319" s="33" t="s">
        <v>18</v>
      </c>
      <c r="T319" s="79" t="s">
        <v>18</v>
      </c>
      <c r="U319" s="79"/>
    </row>
    <row r="320" spans="1:21" s="35" customFormat="1" ht="25.5" customHeight="1">
      <c r="A320" s="34" t="s">
        <v>411</v>
      </c>
      <c r="B320" s="31" t="s">
        <v>18</v>
      </c>
      <c r="C320" s="32"/>
      <c r="D320" s="32"/>
      <c r="E320" s="32"/>
      <c r="F320" s="64" t="s">
        <v>18</v>
      </c>
      <c r="G320" s="32"/>
      <c r="H320" s="64" t="s">
        <v>18</v>
      </c>
      <c r="I320" s="31" t="s">
        <v>23</v>
      </c>
      <c r="J320" s="34" t="s">
        <v>412</v>
      </c>
      <c r="K320" s="34" t="s">
        <v>413</v>
      </c>
      <c r="L320" s="32">
        <v>65</v>
      </c>
      <c r="M320" s="32">
        <v>48</v>
      </c>
      <c r="N320" s="32">
        <v>48</v>
      </c>
      <c r="O320" s="77">
        <v>38</v>
      </c>
      <c r="P320" s="77"/>
      <c r="Q320" s="80">
        <v>58.5</v>
      </c>
      <c r="R320" s="80"/>
      <c r="S320" s="37">
        <v>-20.8</v>
      </c>
      <c r="T320" s="79" t="s">
        <v>3549</v>
      </c>
      <c r="U320" s="79"/>
    </row>
    <row r="321" spans="1:21" s="35" customFormat="1" ht="25.5" customHeight="1">
      <c r="A321" s="36"/>
      <c r="B321" s="31" t="s">
        <v>18</v>
      </c>
      <c r="C321" s="32"/>
      <c r="D321" s="32"/>
      <c r="E321" s="32"/>
      <c r="F321" s="64" t="s">
        <v>18</v>
      </c>
      <c r="G321" s="32"/>
      <c r="H321" s="64" t="s">
        <v>18</v>
      </c>
      <c r="I321" s="31" t="s">
        <v>23</v>
      </c>
      <c r="J321" s="34" t="s">
        <v>414</v>
      </c>
      <c r="K321" s="34" t="s">
        <v>413</v>
      </c>
      <c r="L321" s="32">
        <v>174</v>
      </c>
      <c r="M321" s="32">
        <v>125</v>
      </c>
      <c r="N321" s="32">
        <v>125</v>
      </c>
      <c r="O321" s="77">
        <v>58</v>
      </c>
      <c r="P321" s="77"/>
      <c r="Q321" s="80">
        <v>33.299999999999997</v>
      </c>
      <c r="R321" s="80"/>
      <c r="S321" s="37">
        <v>-53.6</v>
      </c>
      <c r="T321" s="79" t="s">
        <v>3550</v>
      </c>
      <c r="U321" s="79"/>
    </row>
    <row r="322" spans="1:21" s="35" customFormat="1" ht="25.5" customHeight="1">
      <c r="A322" s="36"/>
      <c r="B322" s="31" t="s">
        <v>18</v>
      </c>
      <c r="C322" s="32"/>
      <c r="D322" s="32"/>
      <c r="E322" s="32"/>
      <c r="F322" s="64" t="s">
        <v>18</v>
      </c>
      <c r="G322" s="32"/>
      <c r="H322" s="64" t="s">
        <v>18</v>
      </c>
      <c r="I322" s="31" t="s">
        <v>23</v>
      </c>
      <c r="J322" s="34" t="s">
        <v>415</v>
      </c>
      <c r="K322" s="34" t="s">
        <v>416</v>
      </c>
      <c r="L322" s="32">
        <v>3</v>
      </c>
      <c r="M322" s="32">
        <v>1</v>
      </c>
      <c r="N322" s="32">
        <v>2</v>
      </c>
      <c r="O322" s="77">
        <v>5</v>
      </c>
      <c r="P322" s="77"/>
      <c r="Q322" s="80">
        <v>166.7</v>
      </c>
      <c r="R322" s="80"/>
      <c r="S322" s="37">
        <v>400</v>
      </c>
      <c r="T322" s="79" t="s">
        <v>3567</v>
      </c>
      <c r="U322" s="79"/>
    </row>
    <row r="323" spans="1:21" s="35" customFormat="1" ht="12.75" customHeight="1">
      <c r="A323" s="36"/>
      <c r="B323" s="31" t="s">
        <v>18</v>
      </c>
      <c r="C323" s="32"/>
      <c r="D323" s="32"/>
      <c r="E323" s="32"/>
      <c r="F323" s="64" t="s">
        <v>18</v>
      </c>
      <c r="G323" s="32"/>
      <c r="H323" s="64" t="s">
        <v>18</v>
      </c>
      <c r="I323" s="31" t="s">
        <v>23</v>
      </c>
      <c r="J323" s="34" t="s">
        <v>417</v>
      </c>
      <c r="K323" s="34" t="s">
        <v>98</v>
      </c>
      <c r="L323" s="32">
        <v>200</v>
      </c>
      <c r="M323" s="32">
        <v>120</v>
      </c>
      <c r="N323" s="32">
        <v>700</v>
      </c>
      <c r="O323" s="77">
        <v>890</v>
      </c>
      <c r="P323" s="77"/>
      <c r="Q323" s="80">
        <v>445</v>
      </c>
      <c r="R323" s="80"/>
      <c r="S323" s="37">
        <v>641.70000000000005</v>
      </c>
      <c r="T323" s="79" t="s">
        <v>3551</v>
      </c>
      <c r="U323" s="79"/>
    </row>
    <row r="324" spans="1:21" s="35" customFormat="1" ht="25.5" customHeight="1">
      <c r="A324" s="36"/>
      <c r="B324" s="31" t="s">
        <v>18</v>
      </c>
      <c r="C324" s="32"/>
      <c r="D324" s="32"/>
      <c r="E324" s="32"/>
      <c r="F324" s="64" t="s">
        <v>18</v>
      </c>
      <c r="G324" s="32"/>
      <c r="H324" s="64" t="s">
        <v>18</v>
      </c>
      <c r="I324" s="31" t="s">
        <v>23</v>
      </c>
      <c r="J324" s="34" t="s">
        <v>419</v>
      </c>
      <c r="K324" s="34" t="s">
        <v>98</v>
      </c>
      <c r="L324" s="32">
        <v>60</v>
      </c>
      <c r="M324" s="32">
        <v>60</v>
      </c>
      <c r="N324" s="32">
        <v>267</v>
      </c>
      <c r="O324" s="77">
        <v>78</v>
      </c>
      <c r="P324" s="77"/>
      <c r="Q324" s="80">
        <v>130</v>
      </c>
      <c r="R324" s="80"/>
      <c r="S324" s="37">
        <v>30</v>
      </c>
      <c r="T324" s="79" t="s">
        <v>418</v>
      </c>
      <c r="U324" s="79"/>
    </row>
    <row r="325" spans="1:21" s="35" customFormat="1" ht="12.75" customHeight="1">
      <c r="A325" s="36"/>
      <c r="B325" s="31" t="s">
        <v>18</v>
      </c>
      <c r="C325" s="32"/>
      <c r="D325" s="32"/>
      <c r="E325" s="32"/>
      <c r="F325" s="64" t="s">
        <v>18</v>
      </c>
      <c r="G325" s="32"/>
      <c r="H325" s="64" t="s">
        <v>18</v>
      </c>
      <c r="I325" s="31" t="s">
        <v>23</v>
      </c>
      <c r="J325" s="34" t="s">
        <v>420</v>
      </c>
      <c r="K325" s="34" t="s">
        <v>421</v>
      </c>
      <c r="L325" s="32">
        <v>100</v>
      </c>
      <c r="M325" s="32">
        <v>65</v>
      </c>
      <c r="N325" s="32">
        <v>71</v>
      </c>
      <c r="O325" s="77">
        <v>103</v>
      </c>
      <c r="P325" s="77"/>
      <c r="Q325" s="80">
        <v>103</v>
      </c>
      <c r="R325" s="80"/>
      <c r="S325" s="37">
        <v>58.5</v>
      </c>
      <c r="T325" s="79" t="s">
        <v>3552</v>
      </c>
      <c r="U325" s="79"/>
    </row>
    <row r="326" spans="1:21" s="35" customFormat="1">
      <c r="A326" s="36"/>
      <c r="B326" s="31" t="s">
        <v>29</v>
      </c>
      <c r="C326" s="32">
        <v>27957602</v>
      </c>
      <c r="D326" s="32">
        <v>32860284</v>
      </c>
      <c r="E326" s="32">
        <f t="shared" ref="E326:E327" si="74">D326-C326</f>
        <v>4902682</v>
      </c>
      <c r="F326" s="64">
        <f t="shared" ref="F326:F327" si="75">IFERROR((D326/C326-1)*100,0)</f>
        <v>17.536132033069208</v>
      </c>
      <c r="G326" s="32">
        <v>45985038</v>
      </c>
      <c r="H326" s="64">
        <v>71.5</v>
      </c>
      <c r="I326" s="31" t="s">
        <v>18</v>
      </c>
      <c r="J326" s="34" t="s">
        <v>18</v>
      </c>
      <c r="K326" s="34" t="s">
        <v>18</v>
      </c>
      <c r="L326" s="32"/>
      <c r="M326" s="32"/>
      <c r="N326" s="32"/>
      <c r="O326" s="77"/>
      <c r="P326" s="77"/>
      <c r="Q326" s="78" t="s">
        <v>18</v>
      </c>
      <c r="R326" s="78"/>
      <c r="S326" s="33" t="s">
        <v>18</v>
      </c>
      <c r="T326" s="79" t="s">
        <v>18</v>
      </c>
      <c r="U326" s="79"/>
    </row>
    <row r="327" spans="1:21" s="35" customFormat="1" ht="12.75" customHeight="1">
      <c r="A327" s="34" t="s">
        <v>422</v>
      </c>
      <c r="B327" s="31" t="s">
        <v>423</v>
      </c>
      <c r="C327" s="32">
        <v>1023991082</v>
      </c>
      <c r="D327" s="32">
        <v>850423611</v>
      </c>
      <c r="E327" s="32">
        <f t="shared" si="74"/>
        <v>-173567471</v>
      </c>
      <c r="F327" s="64">
        <f t="shared" si="75"/>
        <v>-16.950095957964606</v>
      </c>
      <c r="G327" s="32">
        <v>967398486</v>
      </c>
      <c r="H327" s="64">
        <v>87.9</v>
      </c>
      <c r="I327" s="31" t="s">
        <v>18</v>
      </c>
      <c r="J327" s="34" t="s">
        <v>18</v>
      </c>
      <c r="K327" s="34" t="s">
        <v>18</v>
      </c>
      <c r="L327" s="32"/>
      <c r="M327" s="32"/>
      <c r="N327" s="32"/>
      <c r="O327" s="77"/>
      <c r="P327" s="77"/>
      <c r="Q327" s="78" t="s">
        <v>18</v>
      </c>
      <c r="R327" s="78"/>
      <c r="S327" s="33" t="s">
        <v>18</v>
      </c>
      <c r="T327" s="79" t="s">
        <v>18</v>
      </c>
      <c r="U327" s="79"/>
    </row>
    <row r="328" spans="1:21" s="35" customFormat="1" ht="12.75" customHeight="1">
      <c r="A328" s="34" t="s">
        <v>392</v>
      </c>
      <c r="B328" s="31" t="s">
        <v>18</v>
      </c>
      <c r="C328" s="32"/>
      <c r="D328" s="32"/>
      <c r="E328" s="32"/>
      <c r="F328" s="64" t="s">
        <v>18</v>
      </c>
      <c r="G328" s="32"/>
      <c r="H328" s="64" t="s">
        <v>18</v>
      </c>
      <c r="I328" s="31" t="s">
        <v>23</v>
      </c>
      <c r="J328" s="34" t="s">
        <v>424</v>
      </c>
      <c r="K328" s="34" t="s">
        <v>400</v>
      </c>
      <c r="L328" s="32">
        <v>12</v>
      </c>
      <c r="M328" s="32">
        <v>5</v>
      </c>
      <c r="N328" s="32">
        <v>0</v>
      </c>
      <c r="O328" s="77">
        <v>0</v>
      </c>
      <c r="P328" s="77"/>
      <c r="Q328" s="78" t="s">
        <v>26</v>
      </c>
      <c r="R328" s="78"/>
      <c r="S328" s="33" t="s">
        <v>26</v>
      </c>
      <c r="T328" s="79" t="s">
        <v>3556</v>
      </c>
      <c r="U328" s="79"/>
    </row>
    <row r="329" spans="1:21" s="35" customFormat="1" ht="12.75" customHeight="1">
      <c r="A329" s="36"/>
      <c r="B329" s="31" t="s">
        <v>18</v>
      </c>
      <c r="C329" s="32"/>
      <c r="D329" s="32"/>
      <c r="E329" s="32"/>
      <c r="F329" s="64" t="s">
        <v>18</v>
      </c>
      <c r="G329" s="32"/>
      <c r="H329" s="64" t="s">
        <v>18</v>
      </c>
      <c r="I329" s="31" t="s">
        <v>23</v>
      </c>
      <c r="J329" s="34" t="s">
        <v>425</v>
      </c>
      <c r="K329" s="34" t="s">
        <v>426</v>
      </c>
      <c r="L329" s="32">
        <v>13729</v>
      </c>
      <c r="M329" s="32">
        <v>10764</v>
      </c>
      <c r="N329" s="32">
        <v>2415</v>
      </c>
      <c r="O329" s="77">
        <v>5550</v>
      </c>
      <c r="P329" s="77"/>
      <c r="Q329" s="80">
        <v>40.4</v>
      </c>
      <c r="R329" s="80"/>
      <c r="S329" s="37">
        <v>-48.4</v>
      </c>
      <c r="T329" s="79" t="s">
        <v>3565</v>
      </c>
      <c r="U329" s="79"/>
    </row>
    <row r="330" spans="1:21" s="35" customFormat="1" ht="12.75" customHeight="1">
      <c r="A330" s="36"/>
      <c r="B330" s="31" t="s">
        <v>18</v>
      </c>
      <c r="C330" s="32"/>
      <c r="D330" s="32"/>
      <c r="E330" s="32"/>
      <c r="F330" s="64" t="s">
        <v>18</v>
      </c>
      <c r="G330" s="32"/>
      <c r="H330" s="64" t="s">
        <v>18</v>
      </c>
      <c r="I330" s="31" t="s">
        <v>23</v>
      </c>
      <c r="J330" s="34" t="s">
        <v>425</v>
      </c>
      <c r="K330" s="34" t="s">
        <v>400</v>
      </c>
      <c r="L330" s="32">
        <v>51</v>
      </c>
      <c r="M330" s="32">
        <v>37</v>
      </c>
      <c r="N330" s="32">
        <v>31</v>
      </c>
      <c r="O330" s="77">
        <v>35</v>
      </c>
      <c r="P330" s="77"/>
      <c r="Q330" s="80">
        <v>68.599999999999994</v>
      </c>
      <c r="R330" s="80"/>
      <c r="S330" s="37">
        <v>-5.4</v>
      </c>
      <c r="T330" s="79" t="s">
        <v>3565</v>
      </c>
      <c r="U330" s="79"/>
    </row>
    <row r="331" spans="1:21" s="35" customFormat="1">
      <c r="A331" s="36"/>
      <c r="B331" s="31" t="s">
        <v>29</v>
      </c>
      <c r="C331" s="32">
        <v>1023991082</v>
      </c>
      <c r="D331" s="32">
        <v>850423611</v>
      </c>
      <c r="E331" s="32">
        <f t="shared" ref="E331:E332" si="76">D331-C331</f>
        <v>-173567471</v>
      </c>
      <c r="F331" s="64">
        <f t="shared" ref="F331:F332" si="77">IFERROR((D331/C331-1)*100,0)</f>
        <v>-16.950095957964606</v>
      </c>
      <c r="G331" s="32">
        <v>967398486</v>
      </c>
      <c r="H331" s="64">
        <v>87.9</v>
      </c>
      <c r="I331" s="31" t="s">
        <v>18</v>
      </c>
      <c r="J331" s="34" t="s">
        <v>18</v>
      </c>
      <c r="K331" s="34" t="s">
        <v>18</v>
      </c>
      <c r="L331" s="32"/>
      <c r="M331" s="32"/>
      <c r="N331" s="32"/>
      <c r="O331" s="77"/>
      <c r="P331" s="77"/>
      <c r="Q331" s="78" t="s">
        <v>18</v>
      </c>
      <c r="R331" s="78"/>
      <c r="S331" s="33" t="s">
        <v>18</v>
      </c>
      <c r="T331" s="79" t="s">
        <v>18</v>
      </c>
      <c r="U331" s="79"/>
    </row>
    <row r="332" spans="1:21" s="35" customFormat="1" ht="25.5">
      <c r="A332" s="34" t="s">
        <v>427</v>
      </c>
      <c r="B332" s="31" t="s">
        <v>423</v>
      </c>
      <c r="C332" s="32">
        <v>6381348828</v>
      </c>
      <c r="D332" s="32">
        <v>5835459034</v>
      </c>
      <c r="E332" s="32">
        <f t="shared" si="76"/>
        <v>-545889794</v>
      </c>
      <c r="F332" s="64">
        <f t="shared" si="77"/>
        <v>-8.5544578225335677</v>
      </c>
      <c r="G332" s="32">
        <v>10810259000</v>
      </c>
      <c r="H332" s="64">
        <v>54</v>
      </c>
      <c r="I332" s="31" t="s">
        <v>18</v>
      </c>
      <c r="J332" s="34" t="s">
        <v>18</v>
      </c>
      <c r="K332" s="34" t="s">
        <v>18</v>
      </c>
      <c r="L332" s="32"/>
      <c r="M332" s="32"/>
      <c r="N332" s="32"/>
      <c r="O332" s="77"/>
      <c r="P332" s="77"/>
      <c r="Q332" s="78" t="s">
        <v>18</v>
      </c>
      <c r="R332" s="78"/>
      <c r="S332" s="33" t="s">
        <v>18</v>
      </c>
      <c r="T332" s="79" t="s">
        <v>18</v>
      </c>
      <c r="U332" s="79"/>
    </row>
    <row r="333" spans="1:21" s="35" customFormat="1" ht="12.75" customHeight="1">
      <c r="A333" s="34" t="s">
        <v>392</v>
      </c>
      <c r="B333" s="31" t="s">
        <v>18</v>
      </c>
      <c r="C333" s="32"/>
      <c r="D333" s="32"/>
      <c r="E333" s="32"/>
      <c r="F333" s="64" t="s">
        <v>18</v>
      </c>
      <c r="G333" s="32"/>
      <c r="H333" s="64" t="s">
        <v>18</v>
      </c>
      <c r="I333" s="31" t="s">
        <v>23</v>
      </c>
      <c r="J333" s="34" t="s">
        <v>428</v>
      </c>
      <c r="K333" s="34" t="s">
        <v>396</v>
      </c>
      <c r="L333" s="32">
        <v>26586</v>
      </c>
      <c r="M333" s="32">
        <v>17986</v>
      </c>
      <c r="N333" s="32">
        <v>12082</v>
      </c>
      <c r="O333" s="77">
        <v>10179</v>
      </c>
      <c r="P333" s="77"/>
      <c r="Q333" s="80">
        <v>38.299999999999997</v>
      </c>
      <c r="R333" s="80"/>
      <c r="S333" s="37">
        <v>-43.4</v>
      </c>
      <c r="T333" s="79" t="s">
        <v>3568</v>
      </c>
      <c r="U333" s="79"/>
    </row>
    <row r="334" spans="1:21" s="35" customFormat="1">
      <c r="A334" s="36"/>
      <c r="B334" s="31" t="s">
        <v>29</v>
      </c>
      <c r="C334" s="32">
        <v>6381348828</v>
      </c>
      <c r="D334" s="32">
        <v>5835459034</v>
      </c>
      <c r="E334" s="32">
        <f t="shared" ref="E334:E335" si="78">D334-C334</f>
        <v>-545889794</v>
      </c>
      <c r="F334" s="64">
        <f t="shared" ref="F334:F335" si="79">IFERROR((D334/C334-1)*100,0)</f>
        <v>-8.5544578225335677</v>
      </c>
      <c r="G334" s="32">
        <v>10810259000</v>
      </c>
      <c r="H334" s="64">
        <v>54</v>
      </c>
      <c r="I334" s="31" t="s">
        <v>18</v>
      </c>
      <c r="J334" s="34" t="s">
        <v>18</v>
      </c>
      <c r="K334" s="34" t="s">
        <v>18</v>
      </c>
      <c r="L334" s="32"/>
      <c r="M334" s="32"/>
      <c r="N334" s="32"/>
      <c r="O334" s="77"/>
      <c r="P334" s="77"/>
      <c r="Q334" s="78" t="s">
        <v>18</v>
      </c>
      <c r="R334" s="78"/>
      <c r="S334" s="33" t="s">
        <v>18</v>
      </c>
      <c r="T334" s="79" t="s">
        <v>18</v>
      </c>
      <c r="U334" s="79"/>
    </row>
    <row r="335" spans="1:21" s="35" customFormat="1" ht="25.5">
      <c r="A335" s="34" t="s">
        <v>429</v>
      </c>
      <c r="B335" s="31" t="s">
        <v>423</v>
      </c>
      <c r="C335" s="32">
        <v>4130064711</v>
      </c>
      <c r="D335" s="32">
        <v>1346011983</v>
      </c>
      <c r="E335" s="32">
        <f t="shared" si="78"/>
        <v>-2784052728</v>
      </c>
      <c r="F335" s="64">
        <f t="shared" si="79"/>
        <v>-67.409421469473912</v>
      </c>
      <c r="G335" s="32">
        <v>2296706792</v>
      </c>
      <c r="H335" s="64">
        <v>58.6</v>
      </c>
      <c r="I335" s="31" t="s">
        <v>18</v>
      </c>
      <c r="J335" s="34" t="s">
        <v>18</v>
      </c>
      <c r="K335" s="34" t="s">
        <v>18</v>
      </c>
      <c r="L335" s="32"/>
      <c r="M335" s="32"/>
      <c r="N335" s="32"/>
      <c r="O335" s="77"/>
      <c r="P335" s="77"/>
      <c r="Q335" s="78" t="s">
        <v>18</v>
      </c>
      <c r="R335" s="78"/>
      <c r="S335" s="33" t="s">
        <v>18</v>
      </c>
      <c r="T335" s="79" t="s">
        <v>18</v>
      </c>
      <c r="U335" s="79"/>
    </row>
    <row r="336" spans="1:21" s="35" customFormat="1">
      <c r="A336" s="34" t="s">
        <v>392</v>
      </c>
      <c r="B336" s="31" t="s">
        <v>18</v>
      </c>
      <c r="C336" s="32"/>
      <c r="D336" s="32"/>
      <c r="E336" s="32"/>
      <c r="F336" s="64" t="s">
        <v>18</v>
      </c>
      <c r="G336" s="32"/>
      <c r="H336" s="64" t="s">
        <v>18</v>
      </c>
      <c r="I336" s="31" t="s">
        <v>23</v>
      </c>
      <c r="J336" s="34" t="s">
        <v>424</v>
      </c>
      <c r="K336" s="34" t="s">
        <v>430</v>
      </c>
      <c r="L336" s="32">
        <v>12</v>
      </c>
      <c r="M336" s="32">
        <v>8</v>
      </c>
      <c r="N336" s="32">
        <v>9</v>
      </c>
      <c r="O336" s="77">
        <v>8</v>
      </c>
      <c r="P336" s="77"/>
      <c r="Q336" s="80">
        <v>66.7</v>
      </c>
      <c r="R336" s="80"/>
      <c r="S336" s="37">
        <v>0</v>
      </c>
      <c r="T336" s="79" t="s">
        <v>3446</v>
      </c>
      <c r="U336" s="79"/>
    </row>
    <row r="337" spans="1:21" s="35" customFormat="1" ht="12.75" customHeight="1">
      <c r="A337" s="36"/>
      <c r="B337" s="31" t="s">
        <v>18</v>
      </c>
      <c r="C337" s="32"/>
      <c r="D337" s="32"/>
      <c r="E337" s="32"/>
      <c r="F337" s="64" t="s">
        <v>18</v>
      </c>
      <c r="G337" s="32"/>
      <c r="H337" s="64" t="s">
        <v>18</v>
      </c>
      <c r="I337" s="31" t="s">
        <v>23</v>
      </c>
      <c r="J337" s="34" t="s">
        <v>428</v>
      </c>
      <c r="K337" s="34" t="s">
        <v>396</v>
      </c>
      <c r="L337" s="32">
        <v>610</v>
      </c>
      <c r="M337" s="32">
        <v>426</v>
      </c>
      <c r="N337" s="32">
        <v>470</v>
      </c>
      <c r="O337" s="77">
        <v>83</v>
      </c>
      <c r="P337" s="77"/>
      <c r="Q337" s="80">
        <v>13.6</v>
      </c>
      <c r="R337" s="80"/>
      <c r="S337" s="37">
        <v>-80.5</v>
      </c>
      <c r="T337" s="79" t="s">
        <v>3569</v>
      </c>
      <c r="U337" s="79"/>
    </row>
    <row r="338" spans="1:21" s="35" customFormat="1" ht="25.5" customHeight="1">
      <c r="A338" s="36"/>
      <c r="B338" s="31" t="s">
        <v>18</v>
      </c>
      <c r="C338" s="32"/>
      <c r="D338" s="32"/>
      <c r="E338" s="32"/>
      <c r="F338" s="64" t="s">
        <v>18</v>
      </c>
      <c r="G338" s="32"/>
      <c r="H338" s="64" t="s">
        <v>18</v>
      </c>
      <c r="I338" s="31" t="s">
        <v>23</v>
      </c>
      <c r="J338" s="34" t="s">
        <v>431</v>
      </c>
      <c r="K338" s="34" t="s">
        <v>398</v>
      </c>
      <c r="L338" s="32">
        <v>110</v>
      </c>
      <c r="M338" s="32">
        <v>80</v>
      </c>
      <c r="N338" s="32">
        <v>64</v>
      </c>
      <c r="O338" s="77">
        <v>29</v>
      </c>
      <c r="P338" s="77"/>
      <c r="Q338" s="80">
        <v>26.4</v>
      </c>
      <c r="R338" s="80"/>
      <c r="S338" s="37">
        <v>-63.7</v>
      </c>
      <c r="T338" s="79" t="s">
        <v>3570</v>
      </c>
      <c r="U338" s="79"/>
    </row>
    <row r="339" spans="1:21" s="35" customFormat="1" ht="25.5" customHeight="1">
      <c r="A339" s="36"/>
      <c r="B339" s="31" t="s">
        <v>18</v>
      </c>
      <c r="C339" s="32"/>
      <c r="D339" s="32"/>
      <c r="E339" s="32"/>
      <c r="F339" s="64" t="s">
        <v>18</v>
      </c>
      <c r="G339" s="32"/>
      <c r="H339" s="64" t="s">
        <v>18</v>
      </c>
      <c r="I339" s="31" t="s">
        <v>23</v>
      </c>
      <c r="J339" s="34" t="s">
        <v>432</v>
      </c>
      <c r="K339" s="34" t="s">
        <v>400</v>
      </c>
      <c r="L339" s="32">
        <v>520</v>
      </c>
      <c r="M339" s="32">
        <v>351</v>
      </c>
      <c r="N339" s="32">
        <v>388</v>
      </c>
      <c r="O339" s="77">
        <v>2</v>
      </c>
      <c r="P339" s="77"/>
      <c r="Q339" s="80">
        <v>0.4</v>
      </c>
      <c r="R339" s="80"/>
      <c r="S339" s="37">
        <v>-99.4</v>
      </c>
      <c r="T339" s="79" t="s">
        <v>3571</v>
      </c>
      <c r="U339" s="79"/>
    </row>
    <row r="340" spans="1:21" s="35" customFormat="1" ht="12.75" customHeight="1">
      <c r="A340" s="36"/>
      <c r="B340" s="31" t="s">
        <v>18</v>
      </c>
      <c r="C340" s="32"/>
      <c r="D340" s="32"/>
      <c r="E340" s="32"/>
      <c r="F340" s="64" t="s">
        <v>18</v>
      </c>
      <c r="G340" s="32"/>
      <c r="H340" s="64" t="s">
        <v>18</v>
      </c>
      <c r="I340" s="31" t="s">
        <v>23</v>
      </c>
      <c r="J340" s="34" t="s">
        <v>433</v>
      </c>
      <c r="K340" s="34" t="s">
        <v>317</v>
      </c>
      <c r="L340" s="32">
        <v>786</v>
      </c>
      <c r="M340" s="32">
        <v>593</v>
      </c>
      <c r="N340" s="32">
        <v>660</v>
      </c>
      <c r="O340" s="77">
        <v>57</v>
      </c>
      <c r="P340" s="77"/>
      <c r="Q340" s="80">
        <v>7.3</v>
      </c>
      <c r="R340" s="80"/>
      <c r="S340" s="37">
        <v>-90.4</v>
      </c>
      <c r="T340" s="79" t="s">
        <v>3553</v>
      </c>
      <c r="U340" s="79"/>
    </row>
    <row r="341" spans="1:21" s="35" customFormat="1" ht="25.5" customHeight="1">
      <c r="A341" s="36"/>
      <c r="B341" s="31" t="s">
        <v>18</v>
      </c>
      <c r="C341" s="32"/>
      <c r="D341" s="32"/>
      <c r="E341" s="32"/>
      <c r="F341" s="64" t="s">
        <v>18</v>
      </c>
      <c r="G341" s="32"/>
      <c r="H341" s="64" t="s">
        <v>18</v>
      </c>
      <c r="I341" s="31" t="s">
        <v>23</v>
      </c>
      <c r="J341" s="34" t="s">
        <v>434</v>
      </c>
      <c r="K341" s="34" t="s">
        <v>398</v>
      </c>
      <c r="L341" s="32">
        <v>12784</v>
      </c>
      <c r="M341" s="32">
        <v>9003</v>
      </c>
      <c r="N341" s="32">
        <v>10088</v>
      </c>
      <c r="O341" s="77">
        <v>2162</v>
      </c>
      <c r="P341" s="77"/>
      <c r="Q341" s="80">
        <v>16.899999999999999</v>
      </c>
      <c r="R341" s="80"/>
      <c r="S341" s="37">
        <v>-76</v>
      </c>
      <c r="T341" s="79" t="s">
        <v>3572</v>
      </c>
      <c r="U341" s="79"/>
    </row>
    <row r="342" spans="1:21" s="35" customFormat="1">
      <c r="A342" s="36"/>
      <c r="B342" s="31" t="s">
        <v>29</v>
      </c>
      <c r="C342" s="32">
        <v>4130064711</v>
      </c>
      <c r="D342" s="32">
        <v>1346011983</v>
      </c>
      <c r="E342" s="32">
        <f t="shared" ref="E342:E343" si="80">D342-C342</f>
        <v>-2784052728</v>
      </c>
      <c r="F342" s="64">
        <f t="shared" ref="F342:F343" si="81">IFERROR((D342/C342-1)*100,0)</f>
        <v>-67.409421469473912</v>
      </c>
      <c r="G342" s="32">
        <v>2296706792</v>
      </c>
      <c r="H342" s="64">
        <v>58.6</v>
      </c>
      <c r="I342" s="31" t="s">
        <v>18</v>
      </c>
      <c r="J342" s="34" t="s">
        <v>18</v>
      </c>
      <c r="K342" s="34" t="s">
        <v>18</v>
      </c>
      <c r="L342" s="32"/>
      <c r="M342" s="32"/>
      <c r="N342" s="32"/>
      <c r="O342" s="77"/>
      <c r="P342" s="77"/>
      <c r="Q342" s="78" t="s">
        <v>18</v>
      </c>
      <c r="R342" s="78"/>
      <c r="S342" s="33" t="s">
        <v>18</v>
      </c>
      <c r="T342" s="79" t="s">
        <v>18</v>
      </c>
      <c r="U342" s="79"/>
    </row>
    <row r="343" spans="1:21" s="35" customFormat="1" ht="25.5">
      <c r="A343" s="34" t="s">
        <v>435</v>
      </c>
      <c r="B343" s="31" t="s">
        <v>423</v>
      </c>
      <c r="C343" s="32">
        <v>3104575508</v>
      </c>
      <c r="D343" s="32">
        <v>653183453</v>
      </c>
      <c r="E343" s="32">
        <f t="shared" si="80"/>
        <v>-2451392055</v>
      </c>
      <c r="F343" s="64">
        <f t="shared" si="81"/>
        <v>-78.960619533432208</v>
      </c>
      <c r="G343" s="32">
        <v>887723000</v>
      </c>
      <c r="H343" s="64">
        <v>73.599999999999994</v>
      </c>
      <c r="I343" s="31" t="s">
        <v>18</v>
      </c>
      <c r="J343" s="34" t="s">
        <v>18</v>
      </c>
      <c r="K343" s="34" t="s">
        <v>18</v>
      </c>
      <c r="L343" s="32"/>
      <c r="M343" s="32"/>
      <c r="N343" s="32"/>
      <c r="O343" s="77"/>
      <c r="P343" s="77"/>
      <c r="Q343" s="78" t="s">
        <v>18</v>
      </c>
      <c r="R343" s="78"/>
      <c r="S343" s="33" t="s">
        <v>18</v>
      </c>
      <c r="T343" s="79" t="s">
        <v>18</v>
      </c>
      <c r="U343" s="79"/>
    </row>
    <row r="344" spans="1:21" s="35" customFormat="1" ht="12.75" customHeight="1">
      <c r="A344" s="34" t="s">
        <v>392</v>
      </c>
      <c r="B344" s="31" t="s">
        <v>18</v>
      </c>
      <c r="C344" s="32"/>
      <c r="D344" s="32"/>
      <c r="E344" s="32"/>
      <c r="F344" s="64" t="s">
        <v>18</v>
      </c>
      <c r="G344" s="32"/>
      <c r="H344" s="64" t="s">
        <v>18</v>
      </c>
      <c r="I344" s="31" t="s">
        <v>23</v>
      </c>
      <c r="J344" s="34" t="s">
        <v>428</v>
      </c>
      <c r="K344" s="34" t="s">
        <v>396</v>
      </c>
      <c r="L344" s="32">
        <v>4246</v>
      </c>
      <c r="M344" s="32">
        <v>3023</v>
      </c>
      <c r="N344" s="32">
        <v>4109</v>
      </c>
      <c r="O344" s="77">
        <v>106</v>
      </c>
      <c r="P344" s="77"/>
      <c r="Q344" s="80">
        <v>2.5</v>
      </c>
      <c r="R344" s="80"/>
      <c r="S344" s="37">
        <v>-96.5</v>
      </c>
      <c r="T344" s="79" t="s">
        <v>3557</v>
      </c>
      <c r="U344" s="79"/>
    </row>
    <row r="345" spans="1:21" s="35" customFormat="1" ht="25.5" customHeight="1">
      <c r="A345" s="36"/>
      <c r="B345" s="31" t="s">
        <v>18</v>
      </c>
      <c r="C345" s="32"/>
      <c r="D345" s="32"/>
      <c r="E345" s="32"/>
      <c r="F345" s="64" t="s">
        <v>18</v>
      </c>
      <c r="G345" s="32"/>
      <c r="H345" s="64" t="s">
        <v>18</v>
      </c>
      <c r="I345" s="31" t="s">
        <v>23</v>
      </c>
      <c r="J345" s="34" t="s">
        <v>431</v>
      </c>
      <c r="K345" s="34" t="s">
        <v>398</v>
      </c>
      <c r="L345" s="32">
        <v>944</v>
      </c>
      <c r="M345" s="32">
        <v>680</v>
      </c>
      <c r="N345" s="32">
        <v>868</v>
      </c>
      <c r="O345" s="77">
        <v>46</v>
      </c>
      <c r="P345" s="77"/>
      <c r="Q345" s="80">
        <v>4.9000000000000004</v>
      </c>
      <c r="R345" s="80"/>
      <c r="S345" s="37">
        <v>-93.2</v>
      </c>
      <c r="T345" s="79" t="s">
        <v>3573</v>
      </c>
      <c r="U345" s="79"/>
    </row>
    <row r="346" spans="1:21" s="35" customFormat="1" ht="25.5" customHeight="1">
      <c r="A346" s="36"/>
      <c r="B346" s="31" t="s">
        <v>18</v>
      </c>
      <c r="C346" s="32"/>
      <c r="D346" s="32"/>
      <c r="E346" s="32"/>
      <c r="F346" s="64" t="s">
        <v>18</v>
      </c>
      <c r="G346" s="32"/>
      <c r="H346" s="64" t="s">
        <v>18</v>
      </c>
      <c r="I346" s="31" t="s">
        <v>23</v>
      </c>
      <c r="J346" s="34" t="s">
        <v>436</v>
      </c>
      <c r="K346" s="34" t="s">
        <v>396</v>
      </c>
      <c r="L346" s="32">
        <v>6410</v>
      </c>
      <c r="M346" s="32">
        <v>4207</v>
      </c>
      <c r="N346" s="32">
        <v>4837</v>
      </c>
      <c r="O346" s="77">
        <v>390</v>
      </c>
      <c r="P346" s="77"/>
      <c r="Q346" s="80">
        <v>6.1</v>
      </c>
      <c r="R346" s="80"/>
      <c r="S346" s="37">
        <v>-90.7</v>
      </c>
      <c r="T346" s="79" t="s">
        <v>3572</v>
      </c>
      <c r="U346" s="79"/>
    </row>
    <row r="347" spans="1:21" s="35" customFormat="1" ht="12.75" customHeight="1">
      <c r="A347" s="36"/>
      <c r="B347" s="31" t="s">
        <v>18</v>
      </c>
      <c r="C347" s="32"/>
      <c r="D347" s="32"/>
      <c r="E347" s="32"/>
      <c r="F347" s="64" t="s">
        <v>18</v>
      </c>
      <c r="G347" s="32"/>
      <c r="H347" s="64" t="s">
        <v>18</v>
      </c>
      <c r="I347" s="31" t="s">
        <v>23</v>
      </c>
      <c r="J347" s="34" t="s">
        <v>433</v>
      </c>
      <c r="K347" s="34" t="s">
        <v>317</v>
      </c>
      <c r="L347" s="32">
        <v>94</v>
      </c>
      <c r="M347" s="32">
        <v>68</v>
      </c>
      <c r="N347" s="32">
        <v>25</v>
      </c>
      <c r="O347" s="77">
        <v>1</v>
      </c>
      <c r="P347" s="77"/>
      <c r="Q347" s="80">
        <v>1.1000000000000001</v>
      </c>
      <c r="R347" s="80"/>
      <c r="S347" s="37">
        <v>-98.5</v>
      </c>
      <c r="T347" s="79" t="s">
        <v>3572</v>
      </c>
      <c r="U347" s="79"/>
    </row>
    <row r="348" spans="1:21" s="35" customFormat="1" ht="25.5" customHeight="1">
      <c r="A348" s="36"/>
      <c r="B348" s="31" t="s">
        <v>18</v>
      </c>
      <c r="C348" s="32"/>
      <c r="D348" s="32"/>
      <c r="E348" s="32"/>
      <c r="F348" s="64" t="s">
        <v>18</v>
      </c>
      <c r="G348" s="32"/>
      <c r="H348" s="64" t="s">
        <v>18</v>
      </c>
      <c r="I348" s="31" t="s">
        <v>23</v>
      </c>
      <c r="J348" s="34" t="s">
        <v>437</v>
      </c>
      <c r="K348" s="34" t="s">
        <v>398</v>
      </c>
      <c r="L348" s="32">
        <v>4250</v>
      </c>
      <c r="M348" s="32">
        <v>2917</v>
      </c>
      <c r="N348" s="32">
        <v>2695</v>
      </c>
      <c r="O348" s="77">
        <v>106</v>
      </c>
      <c r="P348" s="77"/>
      <c r="Q348" s="80">
        <v>2.5</v>
      </c>
      <c r="R348" s="80"/>
      <c r="S348" s="37">
        <v>-96.4</v>
      </c>
      <c r="T348" s="79" t="s">
        <v>3572</v>
      </c>
      <c r="U348" s="79"/>
    </row>
    <row r="349" spans="1:21" s="35" customFormat="1" ht="25.5" customHeight="1">
      <c r="A349" s="36"/>
      <c r="B349" s="31" t="s">
        <v>18</v>
      </c>
      <c r="C349" s="32"/>
      <c r="D349" s="32"/>
      <c r="E349" s="32"/>
      <c r="F349" s="64" t="s">
        <v>18</v>
      </c>
      <c r="G349" s="32"/>
      <c r="H349" s="64" t="s">
        <v>18</v>
      </c>
      <c r="I349" s="31" t="s">
        <v>23</v>
      </c>
      <c r="J349" s="34" t="s">
        <v>438</v>
      </c>
      <c r="K349" s="34" t="s">
        <v>439</v>
      </c>
      <c r="L349" s="32">
        <v>20</v>
      </c>
      <c r="M349" s="32">
        <v>14</v>
      </c>
      <c r="N349" s="32">
        <v>3</v>
      </c>
      <c r="O349" s="77">
        <v>0</v>
      </c>
      <c r="P349" s="77"/>
      <c r="Q349" s="78" t="s">
        <v>26</v>
      </c>
      <c r="R349" s="78"/>
      <c r="S349" s="33" t="s">
        <v>26</v>
      </c>
      <c r="T349" s="79" t="s">
        <v>3573</v>
      </c>
      <c r="U349" s="79"/>
    </row>
    <row r="350" spans="1:21" s="35" customFormat="1">
      <c r="A350" s="36"/>
      <c r="B350" s="31" t="s">
        <v>29</v>
      </c>
      <c r="C350" s="32">
        <v>3104575508</v>
      </c>
      <c r="D350" s="32">
        <v>653183453</v>
      </c>
      <c r="E350" s="32">
        <f t="shared" ref="E350:E351" si="82">D350-C350</f>
        <v>-2451392055</v>
      </c>
      <c r="F350" s="64">
        <f t="shared" ref="F350:F351" si="83">IFERROR((D350/C350-1)*100,0)</f>
        <v>-78.960619533432208</v>
      </c>
      <c r="G350" s="32">
        <v>887723000</v>
      </c>
      <c r="H350" s="64">
        <v>73.599999999999994</v>
      </c>
      <c r="I350" s="31" t="s">
        <v>18</v>
      </c>
      <c r="J350" s="34" t="s">
        <v>18</v>
      </c>
      <c r="K350" s="34" t="s">
        <v>18</v>
      </c>
      <c r="L350" s="32"/>
      <c r="M350" s="32"/>
      <c r="N350" s="32"/>
      <c r="O350" s="77"/>
      <c r="P350" s="77"/>
      <c r="Q350" s="78" t="s">
        <v>18</v>
      </c>
      <c r="R350" s="78"/>
      <c r="S350" s="33" t="s">
        <v>18</v>
      </c>
      <c r="T350" s="79" t="s">
        <v>18</v>
      </c>
      <c r="U350" s="79"/>
    </row>
    <row r="351" spans="1:21" s="35" customFormat="1" ht="25.5">
      <c r="A351" s="34" t="s">
        <v>440</v>
      </c>
      <c r="B351" s="31" t="s">
        <v>423</v>
      </c>
      <c r="C351" s="32">
        <v>881311026</v>
      </c>
      <c r="D351" s="32">
        <v>479152759</v>
      </c>
      <c r="E351" s="32">
        <f t="shared" si="82"/>
        <v>-402158267</v>
      </c>
      <c r="F351" s="64">
        <f t="shared" si="83"/>
        <v>-45.631820678027012</v>
      </c>
      <c r="G351" s="32">
        <v>2376971920</v>
      </c>
      <c r="H351" s="64">
        <v>20.2</v>
      </c>
      <c r="I351" s="31" t="s">
        <v>18</v>
      </c>
      <c r="J351" s="34" t="s">
        <v>18</v>
      </c>
      <c r="K351" s="34" t="s">
        <v>18</v>
      </c>
      <c r="L351" s="32"/>
      <c r="M351" s="32"/>
      <c r="N351" s="32"/>
      <c r="O351" s="77"/>
      <c r="P351" s="77"/>
      <c r="Q351" s="78" t="s">
        <v>18</v>
      </c>
      <c r="R351" s="78"/>
      <c r="S351" s="33" t="s">
        <v>18</v>
      </c>
      <c r="T351" s="79" t="s">
        <v>18</v>
      </c>
      <c r="U351" s="79"/>
    </row>
    <row r="352" spans="1:21" s="35" customFormat="1" ht="12.75" customHeight="1">
      <c r="A352" s="34" t="s">
        <v>392</v>
      </c>
      <c r="B352" s="31" t="s">
        <v>18</v>
      </c>
      <c r="C352" s="32"/>
      <c r="D352" s="32"/>
      <c r="E352" s="32"/>
      <c r="F352" s="64" t="s">
        <v>18</v>
      </c>
      <c r="G352" s="32"/>
      <c r="H352" s="64" t="s">
        <v>18</v>
      </c>
      <c r="I352" s="31" t="s">
        <v>23</v>
      </c>
      <c r="J352" s="34" t="s">
        <v>428</v>
      </c>
      <c r="K352" s="34" t="s">
        <v>396</v>
      </c>
      <c r="L352" s="32">
        <v>4487</v>
      </c>
      <c r="M352" s="32">
        <v>3107</v>
      </c>
      <c r="N352" s="32">
        <v>3294</v>
      </c>
      <c r="O352" s="77">
        <v>1405</v>
      </c>
      <c r="P352" s="77"/>
      <c r="Q352" s="80">
        <v>31.3</v>
      </c>
      <c r="R352" s="80"/>
      <c r="S352" s="37">
        <v>-54.8</v>
      </c>
      <c r="T352" s="79" t="s">
        <v>3572</v>
      </c>
      <c r="U352" s="79"/>
    </row>
    <row r="353" spans="1:21" s="35" customFormat="1" ht="25.5" customHeight="1">
      <c r="A353" s="36"/>
      <c r="B353" s="31" t="s">
        <v>18</v>
      </c>
      <c r="C353" s="32"/>
      <c r="D353" s="32"/>
      <c r="E353" s="32"/>
      <c r="F353" s="64" t="s">
        <v>18</v>
      </c>
      <c r="G353" s="32"/>
      <c r="H353" s="64" t="s">
        <v>18</v>
      </c>
      <c r="I353" s="31" t="s">
        <v>23</v>
      </c>
      <c r="J353" s="34" t="s">
        <v>431</v>
      </c>
      <c r="K353" s="34" t="s">
        <v>398</v>
      </c>
      <c r="L353" s="32">
        <v>691</v>
      </c>
      <c r="M353" s="32">
        <v>486</v>
      </c>
      <c r="N353" s="32">
        <v>197</v>
      </c>
      <c r="O353" s="77">
        <v>0</v>
      </c>
      <c r="P353" s="77"/>
      <c r="Q353" s="78" t="s">
        <v>26</v>
      </c>
      <c r="R353" s="78"/>
      <c r="S353" s="33" t="s">
        <v>26</v>
      </c>
      <c r="T353" s="79" t="s">
        <v>3573</v>
      </c>
      <c r="U353" s="79"/>
    </row>
    <row r="354" spans="1:21" s="35" customFormat="1">
      <c r="A354" s="36"/>
      <c r="B354" s="31" t="s">
        <v>29</v>
      </c>
      <c r="C354" s="32">
        <v>881311026</v>
      </c>
      <c r="D354" s="32">
        <v>479152759</v>
      </c>
      <c r="E354" s="32">
        <f t="shared" ref="E354:E355" si="84">D354-C354</f>
        <v>-402158267</v>
      </c>
      <c r="F354" s="64">
        <f t="shared" ref="F354:F355" si="85">IFERROR((D354/C354-1)*100,0)</f>
        <v>-45.631820678027012</v>
      </c>
      <c r="G354" s="32">
        <v>2376971920</v>
      </c>
      <c r="H354" s="64">
        <v>20.2</v>
      </c>
      <c r="I354" s="31" t="s">
        <v>18</v>
      </c>
      <c r="J354" s="34" t="s">
        <v>18</v>
      </c>
      <c r="K354" s="34" t="s">
        <v>18</v>
      </c>
      <c r="L354" s="32"/>
      <c r="M354" s="32"/>
      <c r="N354" s="32"/>
      <c r="O354" s="77"/>
      <c r="P354" s="77"/>
      <c r="Q354" s="78" t="s">
        <v>18</v>
      </c>
      <c r="R354" s="78"/>
      <c r="S354" s="33" t="s">
        <v>18</v>
      </c>
      <c r="T354" s="79" t="s">
        <v>18</v>
      </c>
      <c r="U354" s="79"/>
    </row>
    <row r="355" spans="1:21" s="35" customFormat="1" ht="25.5">
      <c r="A355" s="34" t="s">
        <v>441</v>
      </c>
      <c r="B355" s="31" t="s">
        <v>32</v>
      </c>
      <c r="C355" s="32">
        <v>305101922</v>
      </c>
      <c r="D355" s="32">
        <v>346005331</v>
      </c>
      <c r="E355" s="32">
        <f t="shared" si="84"/>
        <v>40903409</v>
      </c>
      <c r="F355" s="64">
        <f t="shared" si="85"/>
        <v>13.406473722574574</v>
      </c>
      <c r="G355" s="32">
        <v>663349452</v>
      </c>
      <c r="H355" s="64">
        <v>52.2</v>
      </c>
      <c r="I355" s="31" t="s">
        <v>18</v>
      </c>
      <c r="J355" s="34" t="s">
        <v>18</v>
      </c>
      <c r="K355" s="34" t="s">
        <v>18</v>
      </c>
      <c r="L355" s="32"/>
      <c r="M355" s="32"/>
      <c r="N355" s="32"/>
      <c r="O355" s="77"/>
      <c r="P355" s="77"/>
      <c r="Q355" s="78" t="s">
        <v>18</v>
      </c>
      <c r="R355" s="78"/>
      <c r="S355" s="33" t="s">
        <v>18</v>
      </c>
      <c r="T355" s="79" t="s">
        <v>18</v>
      </c>
      <c r="U355" s="79"/>
    </row>
    <row r="356" spans="1:21" s="35" customFormat="1" ht="25.5" customHeight="1">
      <c r="A356" s="34" t="s">
        <v>442</v>
      </c>
      <c r="B356" s="31" t="s">
        <v>18</v>
      </c>
      <c r="C356" s="32"/>
      <c r="D356" s="32"/>
      <c r="E356" s="32"/>
      <c r="F356" s="64" t="s">
        <v>18</v>
      </c>
      <c r="G356" s="32"/>
      <c r="H356" s="64" t="s">
        <v>18</v>
      </c>
      <c r="I356" s="31" t="s">
        <v>23</v>
      </c>
      <c r="J356" s="34" t="s">
        <v>443</v>
      </c>
      <c r="K356" s="34" t="s">
        <v>317</v>
      </c>
      <c r="L356" s="32">
        <v>42</v>
      </c>
      <c r="M356" s="32">
        <v>34</v>
      </c>
      <c r="N356" s="32">
        <v>19</v>
      </c>
      <c r="O356" s="77">
        <v>5</v>
      </c>
      <c r="P356" s="77"/>
      <c r="Q356" s="80">
        <v>11.9</v>
      </c>
      <c r="R356" s="80"/>
      <c r="S356" s="37">
        <v>-85.3</v>
      </c>
      <c r="T356" s="79" t="s">
        <v>3574</v>
      </c>
      <c r="U356" s="79"/>
    </row>
    <row r="357" spans="1:21" s="35" customFormat="1">
      <c r="A357" s="36"/>
      <c r="B357" s="31" t="s">
        <v>29</v>
      </c>
      <c r="C357" s="32">
        <v>305101922</v>
      </c>
      <c r="D357" s="32">
        <v>346005331</v>
      </c>
      <c r="E357" s="32">
        <f t="shared" ref="E357:E358" si="86">D357-C357</f>
        <v>40903409</v>
      </c>
      <c r="F357" s="64">
        <f t="shared" ref="F357:F358" si="87">IFERROR((D357/C357-1)*100,0)</f>
        <v>13.406473722574574</v>
      </c>
      <c r="G357" s="32">
        <v>663349452</v>
      </c>
      <c r="H357" s="64">
        <v>52.2</v>
      </c>
      <c r="I357" s="31" t="s">
        <v>18</v>
      </c>
      <c r="J357" s="34" t="s">
        <v>18</v>
      </c>
      <c r="K357" s="34" t="s">
        <v>18</v>
      </c>
      <c r="L357" s="32"/>
      <c r="M357" s="32"/>
      <c r="N357" s="32"/>
      <c r="O357" s="77"/>
      <c r="P357" s="77"/>
      <c r="Q357" s="78" t="s">
        <v>18</v>
      </c>
      <c r="R357" s="78"/>
      <c r="S357" s="33" t="s">
        <v>18</v>
      </c>
      <c r="T357" s="79" t="s">
        <v>18</v>
      </c>
      <c r="U357" s="79"/>
    </row>
    <row r="358" spans="1:21" s="35" customFormat="1" ht="38.25">
      <c r="A358" s="34" t="s">
        <v>444</v>
      </c>
      <c r="B358" s="31" t="s">
        <v>32</v>
      </c>
      <c r="C358" s="32">
        <v>1655275381</v>
      </c>
      <c r="D358" s="32">
        <v>651621882</v>
      </c>
      <c r="E358" s="32">
        <f t="shared" si="86"/>
        <v>-1003653499</v>
      </c>
      <c r="F358" s="64">
        <f t="shared" si="87"/>
        <v>-60.633626919145243</v>
      </c>
      <c r="G358" s="32">
        <v>1273434900</v>
      </c>
      <c r="H358" s="64">
        <v>51.2</v>
      </c>
      <c r="I358" s="31" t="s">
        <v>18</v>
      </c>
      <c r="J358" s="34" t="s">
        <v>18</v>
      </c>
      <c r="K358" s="34" t="s">
        <v>18</v>
      </c>
      <c r="L358" s="32"/>
      <c r="M358" s="32"/>
      <c r="N358" s="32"/>
      <c r="O358" s="77"/>
      <c r="P358" s="77"/>
      <c r="Q358" s="78" t="s">
        <v>18</v>
      </c>
      <c r="R358" s="78"/>
      <c r="S358" s="33" t="s">
        <v>18</v>
      </c>
      <c r="T358" s="79" t="s">
        <v>18</v>
      </c>
      <c r="U358" s="79"/>
    </row>
    <row r="359" spans="1:21" s="35" customFormat="1" ht="12.75" customHeight="1">
      <c r="A359" s="34" t="s">
        <v>445</v>
      </c>
      <c r="B359" s="31" t="s">
        <v>18</v>
      </c>
      <c r="C359" s="32"/>
      <c r="D359" s="32"/>
      <c r="E359" s="32"/>
      <c r="F359" s="64" t="s">
        <v>18</v>
      </c>
      <c r="G359" s="32"/>
      <c r="H359" s="64" t="s">
        <v>18</v>
      </c>
      <c r="I359" s="31" t="s">
        <v>23</v>
      </c>
      <c r="J359" s="34" t="s">
        <v>446</v>
      </c>
      <c r="K359" s="34" t="s">
        <v>447</v>
      </c>
      <c r="L359" s="32">
        <v>195</v>
      </c>
      <c r="M359" s="32">
        <v>146</v>
      </c>
      <c r="N359" s="32">
        <v>104</v>
      </c>
      <c r="O359" s="77">
        <v>100</v>
      </c>
      <c r="P359" s="77"/>
      <c r="Q359" s="80">
        <v>51.3</v>
      </c>
      <c r="R359" s="80"/>
      <c r="S359" s="37">
        <v>-31.5</v>
      </c>
      <c r="T359" s="79" t="s">
        <v>3558</v>
      </c>
      <c r="U359" s="79"/>
    </row>
    <row r="360" spans="1:21">
      <c r="A360" s="2"/>
      <c r="B360" s="5" t="s">
        <v>29</v>
      </c>
      <c r="C360" s="14">
        <v>1655275381</v>
      </c>
      <c r="D360" s="14">
        <v>651621882</v>
      </c>
      <c r="E360" s="14">
        <f>D360-C360</f>
        <v>-1003653499</v>
      </c>
      <c r="F360" s="53">
        <f>IFERROR((D360/C360-1)*100,0)</f>
        <v>-60.633626919145243</v>
      </c>
      <c r="G360" s="14">
        <v>1273434900</v>
      </c>
      <c r="H360" s="53">
        <v>51.2</v>
      </c>
      <c r="I360" s="5" t="s">
        <v>18</v>
      </c>
      <c r="J360" s="13" t="s">
        <v>18</v>
      </c>
      <c r="K360" s="13" t="s">
        <v>18</v>
      </c>
      <c r="L360" s="14"/>
      <c r="M360" s="14"/>
      <c r="N360" s="14"/>
      <c r="O360" s="72"/>
      <c r="P360" s="72"/>
      <c r="Q360" s="70" t="s">
        <v>18</v>
      </c>
      <c r="R360" s="70"/>
      <c r="S360" s="12" t="s">
        <v>18</v>
      </c>
      <c r="T360" s="71" t="s">
        <v>18</v>
      </c>
      <c r="U360" s="71"/>
    </row>
    <row r="361" spans="1:21">
      <c r="A361" s="11" t="s">
        <v>448</v>
      </c>
      <c r="B361" s="5" t="s">
        <v>18</v>
      </c>
      <c r="C361" s="14"/>
      <c r="D361" s="14"/>
      <c r="E361" s="14"/>
      <c r="F361" s="53" t="s">
        <v>18</v>
      </c>
      <c r="G361" s="14"/>
      <c r="H361" s="53" t="s">
        <v>18</v>
      </c>
      <c r="I361" s="5" t="s">
        <v>18</v>
      </c>
      <c r="J361" s="13" t="s">
        <v>18</v>
      </c>
      <c r="K361" s="13" t="s">
        <v>18</v>
      </c>
      <c r="L361" s="14"/>
      <c r="M361" s="14"/>
      <c r="N361" s="14"/>
      <c r="O361" s="72"/>
      <c r="P361" s="72"/>
      <c r="Q361" s="70" t="s">
        <v>18</v>
      </c>
      <c r="R361" s="70"/>
      <c r="S361" s="12" t="s">
        <v>18</v>
      </c>
      <c r="T361" s="71" t="s">
        <v>18</v>
      </c>
      <c r="U361" s="71"/>
    </row>
    <row r="362" spans="1:21">
      <c r="A362" s="13" t="s">
        <v>449</v>
      </c>
      <c r="B362" s="5" t="s">
        <v>258</v>
      </c>
      <c r="C362" s="14">
        <v>22023322.919999998</v>
      </c>
      <c r="D362" s="14">
        <v>27127937</v>
      </c>
      <c r="E362" s="14">
        <f>D362-C362</f>
        <v>5104614.0800000019</v>
      </c>
      <c r="F362" s="53">
        <f>IFERROR((D362/C362-1)*100,0)</f>
        <v>23.178219283904511</v>
      </c>
      <c r="G362" s="14">
        <v>46437000</v>
      </c>
      <c r="H362" s="53">
        <v>58.4</v>
      </c>
      <c r="I362" s="5" t="s">
        <v>18</v>
      </c>
      <c r="J362" s="13" t="s">
        <v>18</v>
      </c>
      <c r="K362" s="13" t="s">
        <v>18</v>
      </c>
      <c r="L362" s="14"/>
      <c r="M362" s="14"/>
      <c r="N362" s="14"/>
      <c r="O362" s="72"/>
      <c r="P362" s="72"/>
      <c r="Q362" s="70" t="s">
        <v>18</v>
      </c>
      <c r="R362" s="70"/>
      <c r="S362" s="12" t="s">
        <v>18</v>
      </c>
      <c r="T362" s="71" t="s">
        <v>18</v>
      </c>
      <c r="U362" s="71"/>
    </row>
    <row r="363" spans="1:21">
      <c r="A363" s="13" t="s">
        <v>450</v>
      </c>
      <c r="B363" s="5" t="s">
        <v>18</v>
      </c>
      <c r="C363" s="14"/>
      <c r="D363" s="14"/>
      <c r="E363" s="14"/>
      <c r="F363" s="53" t="s">
        <v>18</v>
      </c>
      <c r="G363" s="14"/>
      <c r="H363" s="53" t="s">
        <v>18</v>
      </c>
      <c r="I363" s="5" t="s">
        <v>23</v>
      </c>
      <c r="J363" s="13" t="s">
        <v>451</v>
      </c>
      <c r="K363" s="13" t="s">
        <v>452</v>
      </c>
      <c r="L363" s="14">
        <v>2400</v>
      </c>
      <c r="M363" s="14">
        <v>1800</v>
      </c>
      <c r="N363" s="14">
        <v>1902</v>
      </c>
      <c r="O363" s="72">
        <v>1942</v>
      </c>
      <c r="P363" s="72"/>
      <c r="Q363" s="74">
        <v>80.900000000000006</v>
      </c>
      <c r="R363" s="74"/>
      <c r="S363" s="15">
        <v>7.9</v>
      </c>
      <c r="T363" s="71" t="s">
        <v>3424</v>
      </c>
      <c r="U363" s="71"/>
    </row>
    <row r="364" spans="1:21">
      <c r="A364" s="2"/>
      <c r="B364" s="5" t="s">
        <v>18</v>
      </c>
      <c r="C364" s="14"/>
      <c r="D364" s="14"/>
      <c r="E364" s="14"/>
      <c r="F364" s="53" t="s">
        <v>18</v>
      </c>
      <c r="G364" s="14"/>
      <c r="H364" s="53" t="s">
        <v>18</v>
      </c>
      <c r="I364" s="5" t="s">
        <v>23</v>
      </c>
      <c r="J364" s="13" t="s">
        <v>453</v>
      </c>
      <c r="K364" s="13" t="s">
        <v>452</v>
      </c>
      <c r="L364" s="14">
        <v>200</v>
      </c>
      <c r="M364" s="14">
        <v>170</v>
      </c>
      <c r="N364" s="14">
        <v>71</v>
      </c>
      <c r="O364" s="72">
        <v>101</v>
      </c>
      <c r="P364" s="72"/>
      <c r="Q364" s="74">
        <v>50.5</v>
      </c>
      <c r="R364" s="74"/>
      <c r="S364" s="15">
        <v>-40.6</v>
      </c>
      <c r="T364" s="71" t="s">
        <v>454</v>
      </c>
      <c r="U364" s="71"/>
    </row>
    <row r="365" spans="1:21">
      <c r="A365" s="2"/>
      <c r="B365" s="5" t="s">
        <v>29</v>
      </c>
      <c r="C365" s="14">
        <v>22023322.919999998</v>
      </c>
      <c r="D365" s="14">
        <v>27127937</v>
      </c>
      <c r="E365" s="14">
        <f>D365-C365</f>
        <v>5104614.0800000019</v>
      </c>
      <c r="F365" s="53">
        <f>IFERROR((D365/C365-1)*100,0)</f>
        <v>23.178219283904511</v>
      </c>
      <c r="G365" s="14">
        <v>46437000</v>
      </c>
      <c r="H365" s="53">
        <v>58.4</v>
      </c>
      <c r="I365" s="5" t="s">
        <v>18</v>
      </c>
      <c r="J365" s="13" t="s">
        <v>18</v>
      </c>
      <c r="K365" s="13" t="s">
        <v>18</v>
      </c>
      <c r="L365" s="14"/>
      <c r="M365" s="14"/>
      <c r="N365" s="14"/>
      <c r="O365" s="72"/>
      <c r="P365" s="72"/>
      <c r="Q365" s="70" t="s">
        <v>18</v>
      </c>
      <c r="R365" s="70"/>
      <c r="S365" s="12" t="s">
        <v>18</v>
      </c>
      <c r="T365" s="71" t="s">
        <v>18</v>
      </c>
      <c r="U365" s="71"/>
    </row>
    <row r="366" spans="1:21" ht="25.5">
      <c r="A366" s="11" t="s">
        <v>455</v>
      </c>
      <c r="B366" s="5" t="s">
        <v>18</v>
      </c>
      <c r="C366" s="14"/>
      <c r="D366" s="14"/>
      <c r="E366" s="14"/>
      <c r="F366" s="53" t="s">
        <v>18</v>
      </c>
      <c r="G366" s="14"/>
      <c r="H366" s="53" t="s">
        <v>18</v>
      </c>
      <c r="I366" s="5" t="s">
        <v>18</v>
      </c>
      <c r="J366" s="13" t="s">
        <v>18</v>
      </c>
      <c r="K366" s="13" t="s">
        <v>18</v>
      </c>
      <c r="L366" s="14"/>
      <c r="M366" s="14"/>
      <c r="N366" s="14"/>
      <c r="O366" s="72"/>
      <c r="P366" s="72"/>
      <c r="Q366" s="70" t="s">
        <v>18</v>
      </c>
      <c r="R366" s="70"/>
      <c r="S366" s="12" t="s">
        <v>18</v>
      </c>
      <c r="T366" s="71" t="s">
        <v>18</v>
      </c>
      <c r="U366" s="71"/>
    </row>
    <row r="367" spans="1:21" ht="25.5">
      <c r="A367" s="13" t="s">
        <v>456</v>
      </c>
      <c r="B367" s="5" t="s">
        <v>457</v>
      </c>
      <c r="C367" s="14">
        <v>17039979.210000001</v>
      </c>
      <c r="D367" s="14">
        <v>26682000</v>
      </c>
      <c r="E367" s="14">
        <f t="shared" ref="E367:E368" si="88">D367-C367</f>
        <v>9642020.7899999991</v>
      </c>
      <c r="F367" s="53">
        <f t="shared" ref="F367:F368" si="89">IFERROR((D367/C367-1)*100,0)</f>
        <v>56.584698086612264</v>
      </c>
      <c r="G367" s="14">
        <v>27682000</v>
      </c>
      <c r="H367" s="53">
        <v>96.4</v>
      </c>
      <c r="I367" s="5" t="s">
        <v>18</v>
      </c>
      <c r="J367" s="13" t="s">
        <v>18</v>
      </c>
      <c r="K367" s="13" t="s">
        <v>18</v>
      </c>
      <c r="L367" s="14"/>
      <c r="M367" s="14"/>
      <c r="N367" s="14"/>
      <c r="O367" s="72"/>
      <c r="P367" s="72"/>
      <c r="Q367" s="70" t="s">
        <v>18</v>
      </c>
      <c r="R367" s="70"/>
      <c r="S367" s="12" t="s">
        <v>18</v>
      </c>
      <c r="T367" s="71" t="s">
        <v>18</v>
      </c>
      <c r="U367" s="71"/>
    </row>
    <row r="368" spans="1:21">
      <c r="A368" s="2"/>
      <c r="B368" s="5" t="s">
        <v>458</v>
      </c>
      <c r="C368" s="14">
        <v>3225252383.5000005</v>
      </c>
      <c r="D368" s="14">
        <v>865730792</v>
      </c>
      <c r="E368" s="14">
        <f t="shared" si="88"/>
        <v>-2359521591.5000005</v>
      </c>
      <c r="F368" s="53">
        <f t="shared" si="89"/>
        <v>-73.157734990632875</v>
      </c>
      <c r="G368" s="14">
        <v>2096734369</v>
      </c>
      <c r="H368" s="53">
        <v>41.3</v>
      </c>
      <c r="I368" s="5" t="s">
        <v>18</v>
      </c>
      <c r="J368" s="13" t="s">
        <v>18</v>
      </c>
      <c r="K368" s="13" t="s">
        <v>18</v>
      </c>
      <c r="L368" s="14"/>
      <c r="M368" s="14"/>
      <c r="N368" s="14"/>
      <c r="O368" s="72"/>
      <c r="P368" s="72"/>
      <c r="Q368" s="70" t="s">
        <v>18</v>
      </c>
      <c r="R368" s="70"/>
      <c r="S368" s="12" t="s">
        <v>18</v>
      </c>
      <c r="T368" s="71" t="s">
        <v>18</v>
      </c>
      <c r="U368" s="71"/>
    </row>
    <row r="369" spans="1:21" ht="25.5">
      <c r="A369" s="13" t="s">
        <v>459</v>
      </c>
      <c r="B369" s="5" t="s">
        <v>18</v>
      </c>
      <c r="C369" s="14"/>
      <c r="D369" s="14"/>
      <c r="E369" s="14"/>
      <c r="F369" s="53" t="s">
        <v>18</v>
      </c>
      <c r="G369" s="14"/>
      <c r="H369" s="53" t="s">
        <v>18</v>
      </c>
      <c r="I369" s="5" t="s">
        <v>23</v>
      </c>
      <c r="J369" s="13" t="s">
        <v>460</v>
      </c>
      <c r="K369" s="13" t="s">
        <v>461</v>
      </c>
      <c r="L369" s="14">
        <v>13</v>
      </c>
      <c r="M369" s="14">
        <v>12</v>
      </c>
      <c r="N369" s="14">
        <v>4</v>
      </c>
      <c r="O369" s="72">
        <v>4</v>
      </c>
      <c r="P369" s="72"/>
      <c r="Q369" s="74">
        <v>30.8</v>
      </c>
      <c r="R369" s="74"/>
      <c r="S369" s="15">
        <v>-66.7</v>
      </c>
      <c r="T369" s="71" t="s">
        <v>462</v>
      </c>
      <c r="U369" s="71"/>
    </row>
    <row r="370" spans="1:21" ht="25.5">
      <c r="A370" s="2"/>
      <c r="B370" s="5" t="s">
        <v>18</v>
      </c>
      <c r="C370" s="14"/>
      <c r="D370" s="14"/>
      <c r="E370" s="14"/>
      <c r="F370" s="53" t="s">
        <v>18</v>
      </c>
      <c r="G370" s="14"/>
      <c r="H370" s="53" t="s">
        <v>18</v>
      </c>
      <c r="I370" s="5" t="s">
        <v>23</v>
      </c>
      <c r="J370" s="13" t="s">
        <v>463</v>
      </c>
      <c r="K370" s="13" t="s">
        <v>461</v>
      </c>
      <c r="L370" s="14">
        <v>34</v>
      </c>
      <c r="M370" s="14">
        <v>34</v>
      </c>
      <c r="N370" s="14">
        <v>66</v>
      </c>
      <c r="O370" s="72">
        <v>10</v>
      </c>
      <c r="P370" s="72"/>
      <c r="Q370" s="74">
        <v>29.4</v>
      </c>
      <c r="R370" s="74"/>
      <c r="S370" s="15">
        <v>-70.599999999999994</v>
      </c>
      <c r="T370" s="71" t="s">
        <v>464</v>
      </c>
      <c r="U370" s="71"/>
    </row>
    <row r="371" spans="1:21" ht="25.5">
      <c r="A371" s="2"/>
      <c r="B371" s="5" t="s">
        <v>18</v>
      </c>
      <c r="C371" s="14"/>
      <c r="D371" s="14"/>
      <c r="E371" s="14"/>
      <c r="F371" s="53" t="s">
        <v>18</v>
      </c>
      <c r="G371" s="14"/>
      <c r="H371" s="53" t="s">
        <v>18</v>
      </c>
      <c r="I371" s="5" t="s">
        <v>23</v>
      </c>
      <c r="J371" s="13" t="s">
        <v>465</v>
      </c>
      <c r="K371" s="13" t="s">
        <v>461</v>
      </c>
      <c r="L371" s="14">
        <v>3</v>
      </c>
      <c r="M371" s="14">
        <v>1</v>
      </c>
      <c r="N371" s="14">
        <v>5</v>
      </c>
      <c r="O371" s="72">
        <v>0</v>
      </c>
      <c r="P371" s="72"/>
      <c r="Q371" s="70" t="s">
        <v>26</v>
      </c>
      <c r="R371" s="70"/>
      <c r="S371" s="12" t="s">
        <v>26</v>
      </c>
      <c r="T371" s="71" t="s">
        <v>3425</v>
      </c>
      <c r="U371" s="71"/>
    </row>
    <row r="372" spans="1:21" ht="25.5">
      <c r="A372" s="2"/>
      <c r="B372" s="5" t="s">
        <v>18</v>
      </c>
      <c r="C372" s="14"/>
      <c r="D372" s="14"/>
      <c r="E372" s="14"/>
      <c r="F372" s="53" t="s">
        <v>18</v>
      </c>
      <c r="G372" s="14"/>
      <c r="H372" s="53" t="s">
        <v>18</v>
      </c>
      <c r="I372" s="5" t="s">
        <v>23</v>
      </c>
      <c r="J372" s="13" t="s">
        <v>466</v>
      </c>
      <c r="K372" s="13" t="s">
        <v>461</v>
      </c>
      <c r="L372" s="14">
        <v>1</v>
      </c>
      <c r="M372" s="14">
        <v>0</v>
      </c>
      <c r="N372" s="21" t="s">
        <v>3472</v>
      </c>
      <c r="O372" s="72">
        <v>0</v>
      </c>
      <c r="P372" s="72"/>
      <c r="Q372" s="70" t="s">
        <v>26</v>
      </c>
      <c r="R372" s="70"/>
      <c r="S372" s="15">
        <v>0</v>
      </c>
      <c r="T372" s="71" t="s">
        <v>18</v>
      </c>
      <c r="U372" s="71"/>
    </row>
    <row r="373" spans="1:21" ht="25.5">
      <c r="A373" s="2"/>
      <c r="B373" s="5" t="s">
        <v>18</v>
      </c>
      <c r="C373" s="14"/>
      <c r="D373" s="14"/>
      <c r="E373" s="14"/>
      <c r="F373" s="53" t="s">
        <v>18</v>
      </c>
      <c r="G373" s="14"/>
      <c r="H373" s="53" t="s">
        <v>18</v>
      </c>
      <c r="I373" s="5" t="s">
        <v>23</v>
      </c>
      <c r="J373" s="13" t="s">
        <v>467</v>
      </c>
      <c r="K373" s="13" t="s">
        <v>461</v>
      </c>
      <c r="L373" s="14">
        <v>3</v>
      </c>
      <c r="M373" s="14">
        <v>2</v>
      </c>
      <c r="N373" s="14">
        <v>1</v>
      </c>
      <c r="O373" s="72">
        <v>1</v>
      </c>
      <c r="P373" s="72"/>
      <c r="Q373" s="74">
        <v>33.299999999999997</v>
      </c>
      <c r="R373" s="74"/>
      <c r="S373" s="15">
        <v>-50</v>
      </c>
      <c r="T373" s="71" t="s">
        <v>468</v>
      </c>
      <c r="U373" s="71"/>
    </row>
    <row r="374" spans="1:21">
      <c r="A374" s="2"/>
      <c r="B374" s="5" t="s">
        <v>18</v>
      </c>
      <c r="C374" s="14"/>
      <c r="D374" s="14"/>
      <c r="E374" s="14"/>
      <c r="F374" s="53" t="s">
        <v>18</v>
      </c>
      <c r="G374" s="14"/>
      <c r="H374" s="53" t="s">
        <v>18</v>
      </c>
      <c r="I374" s="5" t="s">
        <v>23</v>
      </c>
      <c r="J374" s="13" t="s">
        <v>469</v>
      </c>
      <c r="K374" s="13" t="s">
        <v>461</v>
      </c>
      <c r="L374" s="14">
        <v>422</v>
      </c>
      <c r="M374" s="14">
        <v>412</v>
      </c>
      <c r="N374" s="14">
        <v>187</v>
      </c>
      <c r="O374" s="72">
        <v>67</v>
      </c>
      <c r="P374" s="72"/>
      <c r="Q374" s="74">
        <v>15.9</v>
      </c>
      <c r="R374" s="74"/>
      <c r="S374" s="15">
        <v>-83.7</v>
      </c>
      <c r="T374" s="71" t="s">
        <v>470</v>
      </c>
      <c r="U374" s="71"/>
    </row>
    <row r="375" spans="1:21" ht="25.5">
      <c r="A375" s="2"/>
      <c r="B375" s="5" t="s">
        <v>18</v>
      </c>
      <c r="C375" s="14"/>
      <c r="D375" s="14"/>
      <c r="E375" s="14"/>
      <c r="F375" s="53" t="s">
        <v>18</v>
      </c>
      <c r="G375" s="14"/>
      <c r="H375" s="53" t="s">
        <v>18</v>
      </c>
      <c r="I375" s="5" t="s">
        <v>23</v>
      </c>
      <c r="J375" s="13" t="s">
        <v>471</v>
      </c>
      <c r="K375" s="13" t="s">
        <v>317</v>
      </c>
      <c r="L375" s="14">
        <v>7</v>
      </c>
      <c r="M375" s="14">
        <v>4</v>
      </c>
      <c r="N375" s="14">
        <v>0</v>
      </c>
      <c r="O375" s="72">
        <v>3</v>
      </c>
      <c r="P375" s="72"/>
      <c r="Q375" s="74">
        <v>42.9</v>
      </c>
      <c r="R375" s="74"/>
      <c r="S375" s="15">
        <v>-25</v>
      </c>
      <c r="T375" s="71" t="s">
        <v>472</v>
      </c>
      <c r="U375" s="71"/>
    </row>
    <row r="376" spans="1:21">
      <c r="A376" s="2"/>
      <c r="B376" s="5" t="s">
        <v>29</v>
      </c>
      <c r="C376" s="14">
        <f>C367+C368</f>
        <v>3242292362.7100005</v>
      </c>
      <c r="D376" s="14">
        <v>892412792</v>
      </c>
      <c r="E376" s="14">
        <f>D376-C376</f>
        <v>-2349879570.7100005</v>
      </c>
      <c r="F376" s="53">
        <f>IFERROR((D376/C376-1)*100,0)</f>
        <v>-72.475869163936352</v>
      </c>
      <c r="G376" s="14">
        <v>2124416369</v>
      </c>
      <c r="H376" s="53">
        <v>42</v>
      </c>
      <c r="I376" s="5" t="s">
        <v>18</v>
      </c>
      <c r="J376" s="13" t="s">
        <v>18</v>
      </c>
      <c r="K376" s="13" t="s">
        <v>18</v>
      </c>
      <c r="L376" s="14"/>
      <c r="M376" s="14"/>
      <c r="N376" s="14"/>
      <c r="O376" s="72"/>
      <c r="P376" s="72"/>
      <c r="Q376" s="70" t="s">
        <v>18</v>
      </c>
      <c r="R376" s="70"/>
      <c r="S376" s="12" t="s">
        <v>18</v>
      </c>
      <c r="T376" s="71" t="s">
        <v>18</v>
      </c>
      <c r="U376" s="71"/>
    </row>
    <row r="377" spans="1:21" ht="25.5">
      <c r="A377" s="11" t="s">
        <v>473</v>
      </c>
      <c r="B377" s="5" t="s">
        <v>18</v>
      </c>
      <c r="C377" s="14"/>
      <c r="D377" s="14"/>
      <c r="E377" s="14"/>
      <c r="F377" s="53" t="s">
        <v>18</v>
      </c>
      <c r="G377" s="14"/>
      <c r="H377" s="53" t="s">
        <v>18</v>
      </c>
      <c r="I377" s="5" t="s">
        <v>18</v>
      </c>
      <c r="J377" s="13" t="s">
        <v>18</v>
      </c>
      <c r="K377" s="13" t="s">
        <v>18</v>
      </c>
      <c r="L377" s="14"/>
      <c r="M377" s="14"/>
      <c r="N377" s="14"/>
      <c r="O377" s="72"/>
      <c r="P377" s="72"/>
      <c r="Q377" s="70" t="s">
        <v>18</v>
      </c>
      <c r="R377" s="70"/>
      <c r="S377" s="12" t="s">
        <v>18</v>
      </c>
      <c r="T377" s="71" t="s">
        <v>18</v>
      </c>
      <c r="U377" s="71"/>
    </row>
    <row r="378" spans="1:21">
      <c r="A378" s="13" t="s">
        <v>474</v>
      </c>
      <c r="B378" s="5" t="s">
        <v>198</v>
      </c>
      <c r="C378" s="14">
        <v>43859004.980000012</v>
      </c>
      <c r="D378" s="14">
        <v>47903998</v>
      </c>
      <c r="E378" s="14">
        <f>D378-C378</f>
        <v>4044993.0199999884</v>
      </c>
      <c r="F378" s="53">
        <f>IFERROR((D378/C378-1)*100,0)</f>
        <v>9.2227195346646251</v>
      </c>
      <c r="G378" s="14">
        <v>81483533</v>
      </c>
      <c r="H378" s="53">
        <v>58.8</v>
      </c>
      <c r="I378" s="5" t="s">
        <v>18</v>
      </c>
      <c r="J378" s="13" t="s">
        <v>18</v>
      </c>
      <c r="K378" s="13" t="s">
        <v>18</v>
      </c>
      <c r="L378" s="14"/>
      <c r="M378" s="14"/>
      <c r="N378" s="14"/>
      <c r="O378" s="72"/>
      <c r="P378" s="72"/>
      <c r="Q378" s="70" t="s">
        <v>18</v>
      </c>
      <c r="R378" s="70"/>
      <c r="S378" s="12" t="s">
        <v>18</v>
      </c>
      <c r="T378" s="71" t="s">
        <v>18</v>
      </c>
      <c r="U378" s="71"/>
    </row>
    <row r="379" spans="1:21">
      <c r="A379" s="13" t="s">
        <v>475</v>
      </c>
      <c r="B379" s="5" t="s">
        <v>18</v>
      </c>
      <c r="C379" s="14"/>
      <c r="D379" s="14"/>
      <c r="E379" s="14"/>
      <c r="F379" s="53" t="s">
        <v>18</v>
      </c>
      <c r="G379" s="14"/>
      <c r="H379" s="53" t="s">
        <v>18</v>
      </c>
      <c r="I379" s="5" t="s">
        <v>23</v>
      </c>
      <c r="J379" s="13" t="s">
        <v>476</v>
      </c>
      <c r="K379" s="13" t="s">
        <v>477</v>
      </c>
      <c r="L379" s="14">
        <v>15</v>
      </c>
      <c r="M379" s="14">
        <v>11</v>
      </c>
      <c r="N379" s="14">
        <v>19</v>
      </c>
      <c r="O379" s="72">
        <v>14</v>
      </c>
      <c r="P379" s="72"/>
      <c r="Q379" s="74">
        <v>93.3</v>
      </c>
      <c r="R379" s="74"/>
      <c r="S379" s="15">
        <v>27.3</v>
      </c>
      <c r="T379" s="71" t="s">
        <v>478</v>
      </c>
      <c r="U379" s="71"/>
    </row>
    <row r="380" spans="1:21">
      <c r="A380" s="2"/>
      <c r="B380" s="5" t="s">
        <v>18</v>
      </c>
      <c r="C380" s="14"/>
      <c r="D380" s="14"/>
      <c r="E380" s="14"/>
      <c r="F380" s="53" t="s">
        <v>18</v>
      </c>
      <c r="G380" s="14"/>
      <c r="H380" s="53" t="s">
        <v>18</v>
      </c>
      <c r="I380" s="5" t="s">
        <v>23</v>
      </c>
      <c r="J380" s="13" t="s">
        <v>479</v>
      </c>
      <c r="K380" s="13" t="s">
        <v>480</v>
      </c>
      <c r="L380" s="14">
        <v>113</v>
      </c>
      <c r="M380" s="14">
        <v>85</v>
      </c>
      <c r="N380" s="14">
        <v>89</v>
      </c>
      <c r="O380" s="72">
        <v>87</v>
      </c>
      <c r="P380" s="72"/>
      <c r="Q380" s="74">
        <v>77</v>
      </c>
      <c r="R380" s="74"/>
      <c r="S380" s="15">
        <v>2.4</v>
      </c>
      <c r="T380" s="71" t="s">
        <v>481</v>
      </c>
      <c r="U380" s="71"/>
    </row>
    <row r="381" spans="1:21" ht="25.5">
      <c r="A381" s="2"/>
      <c r="B381" s="5" t="s">
        <v>18</v>
      </c>
      <c r="C381" s="14"/>
      <c r="D381" s="14"/>
      <c r="E381" s="14"/>
      <c r="F381" s="53" t="s">
        <v>18</v>
      </c>
      <c r="G381" s="14"/>
      <c r="H381" s="53" t="s">
        <v>18</v>
      </c>
      <c r="I381" s="5" t="s">
        <v>23</v>
      </c>
      <c r="J381" s="13" t="s">
        <v>482</v>
      </c>
      <c r="K381" s="13" t="s">
        <v>483</v>
      </c>
      <c r="L381" s="14">
        <v>70</v>
      </c>
      <c r="M381" s="14">
        <v>47</v>
      </c>
      <c r="N381" s="14">
        <v>70</v>
      </c>
      <c r="O381" s="72">
        <v>56</v>
      </c>
      <c r="P381" s="72"/>
      <c r="Q381" s="74">
        <v>80</v>
      </c>
      <c r="R381" s="74"/>
      <c r="S381" s="15">
        <v>19.100000000000001</v>
      </c>
      <c r="T381" s="71" t="s">
        <v>484</v>
      </c>
      <c r="U381" s="71"/>
    </row>
    <row r="382" spans="1:21" ht="25.5">
      <c r="A382" s="2"/>
      <c r="B382" s="5" t="s">
        <v>18</v>
      </c>
      <c r="C382" s="14"/>
      <c r="D382" s="14"/>
      <c r="E382" s="14"/>
      <c r="F382" s="53" t="s">
        <v>18</v>
      </c>
      <c r="G382" s="14"/>
      <c r="H382" s="53" t="s">
        <v>18</v>
      </c>
      <c r="I382" s="5" t="s">
        <v>23</v>
      </c>
      <c r="J382" s="13" t="s">
        <v>485</v>
      </c>
      <c r="K382" s="13" t="s">
        <v>483</v>
      </c>
      <c r="L382" s="14">
        <v>28</v>
      </c>
      <c r="M382" s="14">
        <v>24</v>
      </c>
      <c r="N382" s="14">
        <v>20</v>
      </c>
      <c r="O382" s="72">
        <v>23</v>
      </c>
      <c r="P382" s="72"/>
      <c r="Q382" s="74">
        <v>82.1</v>
      </c>
      <c r="R382" s="74"/>
      <c r="S382" s="15">
        <v>-4.2</v>
      </c>
      <c r="T382" s="71" t="s">
        <v>3442</v>
      </c>
      <c r="U382" s="71"/>
    </row>
    <row r="383" spans="1:21">
      <c r="A383" s="2"/>
      <c r="B383" s="5" t="s">
        <v>18</v>
      </c>
      <c r="C383" s="14"/>
      <c r="D383" s="14"/>
      <c r="E383" s="14"/>
      <c r="F383" s="53" t="s">
        <v>18</v>
      </c>
      <c r="G383" s="14"/>
      <c r="H383" s="53" t="s">
        <v>18</v>
      </c>
      <c r="I383" s="5" t="s">
        <v>23</v>
      </c>
      <c r="J383" s="13" t="s">
        <v>486</v>
      </c>
      <c r="K383" s="13" t="s">
        <v>483</v>
      </c>
      <c r="L383" s="14">
        <v>19</v>
      </c>
      <c r="M383" s="14">
        <v>9</v>
      </c>
      <c r="N383" s="14">
        <v>6</v>
      </c>
      <c r="O383" s="72">
        <v>4</v>
      </c>
      <c r="P383" s="72"/>
      <c r="Q383" s="74">
        <v>21.1</v>
      </c>
      <c r="R383" s="74"/>
      <c r="S383" s="15">
        <v>-55.6</v>
      </c>
      <c r="T383" s="71" t="s">
        <v>3443</v>
      </c>
      <c r="U383" s="71"/>
    </row>
    <row r="384" spans="1:21">
      <c r="A384" s="2"/>
      <c r="B384" s="5" t="s">
        <v>18</v>
      </c>
      <c r="C384" s="14"/>
      <c r="D384" s="14"/>
      <c r="E384" s="14"/>
      <c r="F384" s="53" t="s">
        <v>18</v>
      </c>
      <c r="G384" s="14"/>
      <c r="H384" s="53" t="s">
        <v>18</v>
      </c>
      <c r="I384" s="5" t="s">
        <v>23</v>
      </c>
      <c r="J384" s="13" t="s">
        <v>487</v>
      </c>
      <c r="K384" s="13" t="s">
        <v>483</v>
      </c>
      <c r="L384" s="14">
        <v>15</v>
      </c>
      <c r="M384" s="14">
        <v>9</v>
      </c>
      <c r="N384" s="14">
        <v>5</v>
      </c>
      <c r="O384" s="72">
        <v>7</v>
      </c>
      <c r="P384" s="72"/>
      <c r="Q384" s="74">
        <v>46.7</v>
      </c>
      <c r="R384" s="74"/>
      <c r="S384" s="15">
        <v>-22.2</v>
      </c>
      <c r="T384" s="71" t="s">
        <v>488</v>
      </c>
      <c r="U384" s="71"/>
    </row>
    <row r="385" spans="1:21" ht="25.5">
      <c r="A385" s="2"/>
      <c r="B385" s="5" t="s">
        <v>18</v>
      </c>
      <c r="C385" s="14"/>
      <c r="D385" s="14"/>
      <c r="E385" s="14"/>
      <c r="F385" s="53" t="s">
        <v>18</v>
      </c>
      <c r="G385" s="14"/>
      <c r="H385" s="53" t="s">
        <v>18</v>
      </c>
      <c r="I385" s="5" t="s">
        <v>23</v>
      </c>
      <c r="J385" s="13" t="s">
        <v>489</v>
      </c>
      <c r="K385" s="13" t="s">
        <v>98</v>
      </c>
      <c r="L385" s="14">
        <v>1819</v>
      </c>
      <c r="M385" s="14">
        <v>1400</v>
      </c>
      <c r="N385" s="21" t="s">
        <v>3472</v>
      </c>
      <c r="O385" s="72">
        <v>773</v>
      </c>
      <c r="P385" s="72"/>
      <c r="Q385" s="74">
        <v>42.5</v>
      </c>
      <c r="R385" s="74"/>
      <c r="S385" s="15">
        <v>-44.8</v>
      </c>
      <c r="T385" s="71" t="s">
        <v>3445</v>
      </c>
      <c r="U385" s="71"/>
    </row>
    <row r="386" spans="1:21" ht="25.5">
      <c r="A386" s="2"/>
      <c r="B386" s="5" t="s">
        <v>18</v>
      </c>
      <c r="C386" s="14"/>
      <c r="D386" s="14"/>
      <c r="E386" s="14"/>
      <c r="F386" s="53" t="s">
        <v>18</v>
      </c>
      <c r="G386" s="14"/>
      <c r="H386" s="53" t="s">
        <v>18</v>
      </c>
      <c r="I386" s="5" t="s">
        <v>23</v>
      </c>
      <c r="J386" s="13" t="s">
        <v>490</v>
      </c>
      <c r="K386" s="13" t="s">
        <v>491</v>
      </c>
      <c r="L386" s="14">
        <v>3788</v>
      </c>
      <c r="M386" s="14">
        <v>2850</v>
      </c>
      <c r="N386" s="25" t="s">
        <v>3472</v>
      </c>
      <c r="O386" s="72">
        <v>5938</v>
      </c>
      <c r="P386" s="72"/>
      <c r="Q386" s="74">
        <v>156.80000000000001</v>
      </c>
      <c r="R386" s="74"/>
      <c r="S386" s="15">
        <v>108.4</v>
      </c>
      <c r="T386" s="71" t="s">
        <v>3444</v>
      </c>
      <c r="U386" s="71"/>
    </row>
    <row r="387" spans="1:21">
      <c r="A387" s="2"/>
      <c r="B387" s="5" t="s">
        <v>29</v>
      </c>
      <c r="C387" s="14">
        <v>43859004.980000012</v>
      </c>
      <c r="D387" s="14">
        <v>47903998</v>
      </c>
      <c r="E387" s="14">
        <f t="shared" ref="E387:E388" si="90">D387-C387</f>
        <v>4044993.0199999884</v>
      </c>
      <c r="F387" s="53">
        <f>IFERROR((D387/C387-1)*100,0)</f>
        <v>9.2227195346646251</v>
      </c>
      <c r="G387" s="14">
        <v>81483533</v>
      </c>
      <c r="H387" s="53">
        <v>58.8</v>
      </c>
      <c r="I387" s="5" t="s">
        <v>18</v>
      </c>
      <c r="J387" s="13" t="s">
        <v>18</v>
      </c>
      <c r="K387" s="13" t="s">
        <v>18</v>
      </c>
      <c r="L387" s="14"/>
      <c r="M387" s="14"/>
      <c r="N387" s="14"/>
      <c r="O387" s="72"/>
      <c r="P387" s="72"/>
      <c r="Q387" s="70" t="s">
        <v>18</v>
      </c>
      <c r="R387" s="70"/>
      <c r="S387" s="12" t="s">
        <v>18</v>
      </c>
      <c r="T387" s="71" t="s">
        <v>18</v>
      </c>
      <c r="U387" s="71"/>
    </row>
    <row r="388" spans="1:21" ht="38.25">
      <c r="A388" s="11" t="s">
        <v>492</v>
      </c>
      <c r="B388" s="5" t="s">
        <v>18</v>
      </c>
      <c r="C388" s="14">
        <f>C387+C376+C365+C290+C284+C267+C260+C295+C299+C306+C318+C326+C331+C334+C342+C350+C354+C357+C360</f>
        <v>25587637548.190002</v>
      </c>
      <c r="D388" s="14">
        <v>17562922605</v>
      </c>
      <c r="E388" s="14">
        <f t="shared" si="90"/>
        <v>-8024714943.1900024</v>
      </c>
      <c r="F388" s="53" t="s">
        <v>18</v>
      </c>
      <c r="G388" s="14">
        <v>31520788508</v>
      </c>
      <c r="H388" s="53" t="s">
        <v>18</v>
      </c>
      <c r="I388" s="5" t="s">
        <v>18</v>
      </c>
      <c r="J388" s="13" t="s">
        <v>18</v>
      </c>
      <c r="K388" s="13" t="s">
        <v>18</v>
      </c>
      <c r="L388" s="14"/>
      <c r="M388" s="14"/>
      <c r="N388" s="14"/>
      <c r="O388" s="72"/>
      <c r="P388" s="72"/>
      <c r="Q388" s="70" t="s">
        <v>18</v>
      </c>
      <c r="R388" s="70"/>
      <c r="S388" s="12" t="s">
        <v>18</v>
      </c>
      <c r="T388" s="71" t="s">
        <v>18</v>
      </c>
      <c r="U388" s="71"/>
    </row>
    <row r="389" spans="1:21">
      <c r="A389" s="7" t="s">
        <v>493</v>
      </c>
      <c r="B389" s="8" t="s">
        <v>18</v>
      </c>
      <c r="C389" s="16"/>
      <c r="D389" s="16"/>
      <c r="E389" s="16"/>
      <c r="F389" s="61" t="s">
        <v>18</v>
      </c>
      <c r="G389" s="16"/>
      <c r="H389" s="61" t="s">
        <v>18</v>
      </c>
      <c r="I389" s="8" t="s">
        <v>18</v>
      </c>
      <c r="J389" s="10" t="s">
        <v>18</v>
      </c>
      <c r="K389" s="10" t="s">
        <v>18</v>
      </c>
      <c r="L389" s="16"/>
      <c r="M389" s="16"/>
      <c r="N389" s="16"/>
      <c r="O389" s="75"/>
      <c r="P389" s="75"/>
      <c r="Q389" s="68" t="s">
        <v>18</v>
      </c>
      <c r="R389" s="68"/>
      <c r="S389" s="9" t="s">
        <v>18</v>
      </c>
      <c r="T389" s="69" t="s">
        <v>18</v>
      </c>
      <c r="U389" s="69"/>
    </row>
    <row r="390" spans="1:21" ht="25.5">
      <c r="A390" s="11" t="s">
        <v>494</v>
      </c>
      <c r="B390" s="5" t="s">
        <v>18</v>
      </c>
      <c r="C390" s="14"/>
      <c r="D390" s="14"/>
      <c r="E390" s="14"/>
      <c r="F390" s="53" t="s">
        <v>18</v>
      </c>
      <c r="G390" s="14"/>
      <c r="H390" s="53" t="s">
        <v>18</v>
      </c>
      <c r="I390" s="5" t="s">
        <v>18</v>
      </c>
      <c r="J390" s="13" t="s">
        <v>18</v>
      </c>
      <c r="K390" s="13" t="s">
        <v>18</v>
      </c>
      <c r="L390" s="14"/>
      <c r="M390" s="14"/>
      <c r="N390" s="14"/>
      <c r="O390" s="72"/>
      <c r="P390" s="72"/>
      <c r="Q390" s="70" t="s">
        <v>18</v>
      </c>
      <c r="R390" s="70"/>
      <c r="S390" s="12" t="s">
        <v>18</v>
      </c>
      <c r="T390" s="71" t="s">
        <v>18</v>
      </c>
      <c r="U390" s="71"/>
    </row>
    <row r="391" spans="1:21" ht="25.5">
      <c r="A391" s="13" t="s">
        <v>495</v>
      </c>
      <c r="B391" s="5" t="s">
        <v>496</v>
      </c>
      <c r="C391" s="14">
        <v>462646785</v>
      </c>
      <c r="D391" s="14">
        <v>424959540</v>
      </c>
      <c r="E391" s="14">
        <f>D391-C391</f>
        <v>-37687245</v>
      </c>
      <c r="F391" s="53">
        <f>IFERROR((D391/C391-1)*100,0)</f>
        <v>-8.146008190676179</v>
      </c>
      <c r="G391" s="14">
        <v>671313559</v>
      </c>
      <c r="H391" s="53">
        <v>63.3</v>
      </c>
      <c r="I391" s="5" t="s">
        <v>18</v>
      </c>
      <c r="J391" s="13" t="s">
        <v>18</v>
      </c>
      <c r="K391" s="13" t="s">
        <v>18</v>
      </c>
      <c r="L391" s="14"/>
      <c r="M391" s="14"/>
      <c r="N391" s="14"/>
      <c r="O391" s="72"/>
      <c r="P391" s="72"/>
      <c r="Q391" s="70" t="s">
        <v>18</v>
      </c>
      <c r="R391" s="70"/>
      <c r="S391" s="12" t="s">
        <v>18</v>
      </c>
      <c r="T391" s="71" t="s">
        <v>18</v>
      </c>
      <c r="U391" s="71"/>
    </row>
    <row r="392" spans="1:21">
      <c r="A392" s="13" t="s">
        <v>497</v>
      </c>
      <c r="B392" s="5" t="s">
        <v>18</v>
      </c>
      <c r="C392" s="14"/>
      <c r="D392" s="14"/>
      <c r="E392" s="14"/>
      <c r="F392" s="53" t="s">
        <v>18</v>
      </c>
      <c r="G392" s="14"/>
      <c r="H392" s="53" t="s">
        <v>18</v>
      </c>
      <c r="I392" s="5" t="s">
        <v>23</v>
      </c>
      <c r="J392" s="13" t="s">
        <v>498</v>
      </c>
      <c r="K392" s="13" t="s">
        <v>499</v>
      </c>
      <c r="L392" s="14">
        <v>89</v>
      </c>
      <c r="M392" s="14">
        <v>88</v>
      </c>
      <c r="N392" s="14">
        <v>87</v>
      </c>
      <c r="O392" s="72">
        <v>87</v>
      </c>
      <c r="P392" s="72"/>
      <c r="Q392" s="70" t="s">
        <v>69</v>
      </c>
      <c r="R392" s="70"/>
      <c r="S392" s="15">
        <v>-1.1000000000000001</v>
      </c>
      <c r="T392" s="71" t="s">
        <v>500</v>
      </c>
      <c r="U392" s="71"/>
    </row>
    <row r="393" spans="1:21">
      <c r="A393" s="2"/>
      <c r="B393" s="5" t="s">
        <v>18</v>
      </c>
      <c r="C393" s="14"/>
      <c r="D393" s="14"/>
      <c r="E393" s="14"/>
      <c r="F393" s="53" t="s">
        <v>18</v>
      </c>
      <c r="G393" s="14"/>
      <c r="H393" s="53" t="s">
        <v>18</v>
      </c>
      <c r="I393" s="5" t="s">
        <v>23</v>
      </c>
      <c r="J393" s="13" t="s">
        <v>501</v>
      </c>
      <c r="K393" s="13" t="s">
        <v>502</v>
      </c>
      <c r="L393" s="14">
        <v>7</v>
      </c>
      <c r="M393" s="14">
        <v>5</v>
      </c>
      <c r="N393" s="14">
        <v>5</v>
      </c>
      <c r="O393" s="72">
        <v>5</v>
      </c>
      <c r="P393" s="72"/>
      <c r="Q393" s="74">
        <v>71.400000000000006</v>
      </c>
      <c r="R393" s="74"/>
      <c r="S393" s="15">
        <v>0</v>
      </c>
      <c r="T393" s="71" t="s">
        <v>18</v>
      </c>
      <c r="U393" s="71"/>
    </row>
    <row r="394" spans="1:21">
      <c r="A394" s="2"/>
      <c r="B394" s="5" t="s">
        <v>18</v>
      </c>
      <c r="C394" s="14"/>
      <c r="D394" s="14"/>
      <c r="E394" s="14"/>
      <c r="F394" s="53" t="s">
        <v>18</v>
      </c>
      <c r="G394" s="14"/>
      <c r="H394" s="53" t="s">
        <v>18</v>
      </c>
      <c r="I394" s="5" t="s">
        <v>23</v>
      </c>
      <c r="J394" s="13" t="s">
        <v>503</v>
      </c>
      <c r="K394" s="13" t="s">
        <v>504</v>
      </c>
      <c r="L394" s="14">
        <v>65</v>
      </c>
      <c r="M394" s="14">
        <v>64</v>
      </c>
      <c r="N394" s="14">
        <v>63</v>
      </c>
      <c r="O394" s="72">
        <v>63</v>
      </c>
      <c r="P394" s="72"/>
      <c r="Q394" s="70" t="s">
        <v>69</v>
      </c>
      <c r="R394" s="70"/>
      <c r="S394" s="15">
        <v>-1.6</v>
      </c>
      <c r="T394" s="71" t="s">
        <v>505</v>
      </c>
      <c r="U394" s="71"/>
    </row>
    <row r="395" spans="1:21">
      <c r="A395" s="2"/>
      <c r="B395" s="5" t="s">
        <v>18</v>
      </c>
      <c r="C395" s="14"/>
      <c r="D395" s="14"/>
      <c r="E395" s="14"/>
      <c r="F395" s="53" t="s">
        <v>18</v>
      </c>
      <c r="G395" s="14"/>
      <c r="H395" s="53" t="s">
        <v>18</v>
      </c>
      <c r="I395" s="5" t="s">
        <v>23</v>
      </c>
      <c r="J395" s="13" t="s">
        <v>506</v>
      </c>
      <c r="K395" s="13" t="s">
        <v>507</v>
      </c>
      <c r="L395" s="14">
        <v>7</v>
      </c>
      <c r="M395" s="14">
        <v>7</v>
      </c>
      <c r="N395" s="14">
        <v>7</v>
      </c>
      <c r="O395" s="72">
        <v>7</v>
      </c>
      <c r="P395" s="72"/>
      <c r="Q395" s="70" t="s">
        <v>69</v>
      </c>
      <c r="R395" s="70"/>
      <c r="S395" s="15">
        <v>0</v>
      </c>
      <c r="T395" s="71" t="s">
        <v>18</v>
      </c>
      <c r="U395" s="71"/>
    </row>
    <row r="396" spans="1:21" ht="27.75" customHeight="1">
      <c r="A396" s="2"/>
      <c r="B396" s="5" t="s">
        <v>18</v>
      </c>
      <c r="C396" s="14"/>
      <c r="D396" s="14"/>
      <c r="E396" s="14"/>
      <c r="F396" s="53" t="s">
        <v>18</v>
      </c>
      <c r="G396" s="14"/>
      <c r="H396" s="53" t="s">
        <v>18</v>
      </c>
      <c r="I396" s="5" t="s">
        <v>23</v>
      </c>
      <c r="J396" s="13" t="s">
        <v>508</v>
      </c>
      <c r="K396" s="13" t="s">
        <v>509</v>
      </c>
      <c r="L396" s="14">
        <v>950000</v>
      </c>
      <c r="M396" s="14">
        <v>712500</v>
      </c>
      <c r="N396" s="14">
        <v>731984</v>
      </c>
      <c r="O396" s="72">
        <v>759557</v>
      </c>
      <c r="P396" s="72"/>
      <c r="Q396" s="74">
        <v>80</v>
      </c>
      <c r="R396" s="74"/>
      <c r="S396" s="15">
        <v>6.6</v>
      </c>
      <c r="T396" s="71" t="s">
        <v>3598</v>
      </c>
      <c r="U396" s="71"/>
    </row>
    <row r="397" spans="1:21">
      <c r="A397" s="2"/>
      <c r="B397" s="5" t="s">
        <v>18</v>
      </c>
      <c r="C397" s="14"/>
      <c r="D397" s="14"/>
      <c r="E397" s="14"/>
      <c r="F397" s="53" t="s">
        <v>18</v>
      </c>
      <c r="G397" s="14"/>
      <c r="H397" s="53" t="s">
        <v>18</v>
      </c>
      <c r="I397" s="5" t="s">
        <v>23</v>
      </c>
      <c r="J397" s="13" t="s">
        <v>510</v>
      </c>
      <c r="K397" s="13" t="s">
        <v>511</v>
      </c>
      <c r="L397" s="14">
        <v>750</v>
      </c>
      <c r="M397" s="14">
        <v>466</v>
      </c>
      <c r="N397" s="14">
        <v>387</v>
      </c>
      <c r="O397" s="72">
        <v>262</v>
      </c>
      <c r="P397" s="72"/>
      <c r="Q397" s="74">
        <v>34.9</v>
      </c>
      <c r="R397" s="74"/>
      <c r="S397" s="15">
        <v>-43.8</v>
      </c>
      <c r="T397" s="71" t="s">
        <v>512</v>
      </c>
      <c r="U397" s="71"/>
    </row>
    <row r="398" spans="1:21">
      <c r="A398" s="2"/>
      <c r="B398" s="5" t="s">
        <v>18</v>
      </c>
      <c r="C398" s="14"/>
      <c r="D398" s="14"/>
      <c r="E398" s="14"/>
      <c r="F398" s="53" t="s">
        <v>18</v>
      </c>
      <c r="G398" s="14"/>
      <c r="H398" s="53" t="s">
        <v>18</v>
      </c>
      <c r="I398" s="5" t="s">
        <v>23</v>
      </c>
      <c r="J398" s="13" t="s">
        <v>513</v>
      </c>
      <c r="K398" s="13" t="s">
        <v>514</v>
      </c>
      <c r="L398" s="14">
        <v>150</v>
      </c>
      <c r="M398" s="14">
        <v>73</v>
      </c>
      <c r="N398" s="14"/>
      <c r="O398" s="72">
        <v>77</v>
      </c>
      <c r="P398" s="72"/>
      <c r="Q398" s="74">
        <v>51.3</v>
      </c>
      <c r="R398" s="74"/>
      <c r="S398" s="15">
        <v>5.5</v>
      </c>
      <c r="T398" s="71" t="s">
        <v>515</v>
      </c>
      <c r="U398" s="71"/>
    </row>
    <row r="399" spans="1:21">
      <c r="A399" s="2"/>
      <c r="B399" s="5" t="s">
        <v>29</v>
      </c>
      <c r="C399" s="14">
        <v>462646785</v>
      </c>
      <c r="D399" s="14">
        <v>424959540</v>
      </c>
      <c r="E399" s="14">
        <f t="shared" ref="E399:E400" si="91">D399-C399</f>
        <v>-37687245</v>
      </c>
      <c r="F399" s="53">
        <f t="shared" ref="F399:F400" si="92">IFERROR((D399/C399-1)*100,0)</f>
        <v>-8.146008190676179</v>
      </c>
      <c r="G399" s="14">
        <v>671313559</v>
      </c>
      <c r="H399" s="53">
        <v>63.3</v>
      </c>
      <c r="I399" s="5" t="s">
        <v>18</v>
      </c>
      <c r="J399" s="13" t="s">
        <v>18</v>
      </c>
      <c r="K399" s="13" t="s">
        <v>18</v>
      </c>
      <c r="L399" s="14"/>
      <c r="M399" s="14"/>
      <c r="N399" s="14"/>
      <c r="O399" s="72"/>
      <c r="P399" s="72"/>
      <c r="Q399" s="70" t="s">
        <v>18</v>
      </c>
      <c r="R399" s="70"/>
      <c r="S399" s="12" t="s">
        <v>18</v>
      </c>
      <c r="T399" s="71" t="s">
        <v>18</v>
      </c>
      <c r="U399" s="71"/>
    </row>
    <row r="400" spans="1:21">
      <c r="A400" s="13" t="s">
        <v>516</v>
      </c>
      <c r="B400" s="5" t="s">
        <v>496</v>
      </c>
      <c r="C400" s="14">
        <v>73456580</v>
      </c>
      <c r="D400" s="14">
        <v>95617600</v>
      </c>
      <c r="E400" s="14">
        <f t="shared" si="91"/>
        <v>22161020</v>
      </c>
      <c r="F400" s="53">
        <f t="shared" si="92"/>
        <v>30.168869827590662</v>
      </c>
      <c r="G400" s="14">
        <v>133983993</v>
      </c>
      <c r="H400" s="53">
        <v>71.400000000000006</v>
      </c>
      <c r="I400" s="5" t="s">
        <v>18</v>
      </c>
      <c r="J400" s="13" t="s">
        <v>18</v>
      </c>
      <c r="K400" s="13" t="s">
        <v>18</v>
      </c>
      <c r="L400" s="14"/>
      <c r="M400" s="14"/>
      <c r="N400" s="14"/>
      <c r="O400" s="72"/>
      <c r="P400" s="72"/>
      <c r="Q400" s="70" t="s">
        <v>18</v>
      </c>
      <c r="R400" s="70"/>
      <c r="S400" s="12" t="s">
        <v>18</v>
      </c>
      <c r="T400" s="71" t="s">
        <v>18</v>
      </c>
      <c r="U400" s="71"/>
    </row>
    <row r="401" spans="1:21" ht="31.5" customHeight="1">
      <c r="A401" s="13" t="s">
        <v>517</v>
      </c>
      <c r="B401" s="5" t="s">
        <v>18</v>
      </c>
      <c r="C401" s="14"/>
      <c r="D401" s="14"/>
      <c r="E401" s="14"/>
      <c r="F401" s="53" t="s">
        <v>18</v>
      </c>
      <c r="G401" s="14"/>
      <c r="H401" s="53" t="s">
        <v>18</v>
      </c>
      <c r="I401" s="5" t="s">
        <v>23</v>
      </c>
      <c r="J401" s="13" t="s">
        <v>518</v>
      </c>
      <c r="K401" s="13" t="s">
        <v>519</v>
      </c>
      <c r="L401" s="14">
        <v>132</v>
      </c>
      <c r="M401" s="14">
        <v>129</v>
      </c>
      <c r="N401" s="14">
        <v>118</v>
      </c>
      <c r="O401" s="72">
        <v>120</v>
      </c>
      <c r="P401" s="72"/>
      <c r="Q401" s="70" t="s">
        <v>69</v>
      </c>
      <c r="R401" s="70"/>
      <c r="S401" s="15">
        <v>-7</v>
      </c>
      <c r="T401" s="71" t="s">
        <v>520</v>
      </c>
      <c r="U401" s="71"/>
    </row>
    <row r="402" spans="1:21" ht="32.25" customHeight="1">
      <c r="A402" s="2"/>
      <c r="B402" s="5" t="s">
        <v>18</v>
      </c>
      <c r="C402" s="14"/>
      <c r="D402" s="14"/>
      <c r="E402" s="14"/>
      <c r="F402" s="53" t="s">
        <v>18</v>
      </c>
      <c r="G402" s="14"/>
      <c r="H402" s="53" t="s">
        <v>18</v>
      </c>
      <c r="I402" s="5" t="s">
        <v>23</v>
      </c>
      <c r="J402" s="13" t="s">
        <v>518</v>
      </c>
      <c r="K402" s="13" t="s">
        <v>521</v>
      </c>
      <c r="L402" s="14">
        <v>1120</v>
      </c>
      <c r="M402" s="14">
        <v>1093</v>
      </c>
      <c r="N402" s="14">
        <v>1077</v>
      </c>
      <c r="O402" s="72">
        <v>1034</v>
      </c>
      <c r="P402" s="72"/>
      <c r="Q402" s="70" t="s">
        <v>69</v>
      </c>
      <c r="R402" s="70"/>
      <c r="S402" s="15">
        <v>-5.4</v>
      </c>
      <c r="T402" s="71" t="s">
        <v>522</v>
      </c>
      <c r="U402" s="71"/>
    </row>
    <row r="403" spans="1:21" ht="27.75" customHeight="1">
      <c r="A403" s="2"/>
      <c r="B403" s="5" t="s">
        <v>18</v>
      </c>
      <c r="C403" s="14"/>
      <c r="D403" s="14"/>
      <c r="E403" s="14"/>
      <c r="F403" s="53" t="s">
        <v>18</v>
      </c>
      <c r="G403" s="14"/>
      <c r="H403" s="53" t="s">
        <v>18</v>
      </c>
      <c r="I403" s="5" t="s">
        <v>23</v>
      </c>
      <c r="J403" s="13" t="s">
        <v>518</v>
      </c>
      <c r="K403" s="13" t="s">
        <v>523</v>
      </c>
      <c r="L403" s="14">
        <v>568</v>
      </c>
      <c r="M403" s="14">
        <v>565</v>
      </c>
      <c r="N403" s="14">
        <v>556</v>
      </c>
      <c r="O403" s="72">
        <v>563</v>
      </c>
      <c r="P403" s="72"/>
      <c r="Q403" s="70" t="s">
        <v>69</v>
      </c>
      <c r="R403" s="70"/>
      <c r="S403" s="15">
        <v>-0.4</v>
      </c>
      <c r="T403" s="71" t="s">
        <v>524</v>
      </c>
      <c r="U403" s="71"/>
    </row>
    <row r="404" spans="1:21">
      <c r="A404" s="2"/>
      <c r="B404" s="5" t="s">
        <v>29</v>
      </c>
      <c r="C404" s="14">
        <v>73456580</v>
      </c>
      <c r="D404" s="14">
        <v>95617600</v>
      </c>
      <c r="E404" s="14">
        <f t="shared" ref="E404:E405" si="93">D404-C404</f>
        <v>22161020</v>
      </c>
      <c r="F404" s="53">
        <f t="shared" ref="F404:F405" si="94">IFERROR((D404/C404-1)*100,0)</f>
        <v>30.168869827590662</v>
      </c>
      <c r="G404" s="14">
        <v>133983993</v>
      </c>
      <c r="H404" s="53">
        <v>71.400000000000006</v>
      </c>
      <c r="I404" s="5" t="s">
        <v>18</v>
      </c>
      <c r="J404" s="13" t="s">
        <v>18</v>
      </c>
      <c r="K404" s="13" t="s">
        <v>18</v>
      </c>
      <c r="L404" s="14"/>
      <c r="M404" s="14"/>
      <c r="N404" s="14"/>
      <c r="O404" s="72"/>
      <c r="P404" s="72"/>
      <c r="Q404" s="70" t="s">
        <v>18</v>
      </c>
      <c r="R404" s="70"/>
      <c r="S404" s="12" t="s">
        <v>18</v>
      </c>
      <c r="T404" s="71" t="s">
        <v>18</v>
      </c>
      <c r="U404" s="71"/>
    </row>
    <row r="405" spans="1:21" ht="25.5">
      <c r="A405" s="13" t="s">
        <v>525</v>
      </c>
      <c r="B405" s="5" t="s">
        <v>496</v>
      </c>
      <c r="C405" s="14">
        <v>258596178</v>
      </c>
      <c r="D405" s="14">
        <v>245043891</v>
      </c>
      <c r="E405" s="14">
        <f t="shared" si="93"/>
        <v>-13552287</v>
      </c>
      <c r="F405" s="53">
        <f t="shared" si="94"/>
        <v>-5.2407143465206252</v>
      </c>
      <c r="G405" s="14">
        <v>345180767</v>
      </c>
      <c r="H405" s="53">
        <v>71</v>
      </c>
      <c r="I405" s="5" t="s">
        <v>18</v>
      </c>
      <c r="J405" s="13" t="s">
        <v>18</v>
      </c>
      <c r="K405" s="13" t="s">
        <v>18</v>
      </c>
      <c r="L405" s="14"/>
      <c r="M405" s="14"/>
      <c r="N405" s="14"/>
      <c r="O405" s="72"/>
      <c r="P405" s="72"/>
      <c r="Q405" s="70" t="s">
        <v>18</v>
      </c>
      <c r="R405" s="70"/>
      <c r="S405" s="12" t="s">
        <v>18</v>
      </c>
      <c r="T405" s="71" t="s">
        <v>18</v>
      </c>
      <c r="U405" s="71"/>
    </row>
    <row r="406" spans="1:21" ht="25.5">
      <c r="A406" s="13" t="s">
        <v>526</v>
      </c>
      <c r="B406" s="5" t="s">
        <v>18</v>
      </c>
      <c r="C406" s="14"/>
      <c r="D406" s="14"/>
      <c r="E406" s="14"/>
      <c r="F406" s="53" t="s">
        <v>18</v>
      </c>
      <c r="G406" s="14"/>
      <c r="H406" s="53" t="s">
        <v>18</v>
      </c>
      <c r="I406" s="5" t="s">
        <v>23</v>
      </c>
      <c r="J406" s="13" t="s">
        <v>527</v>
      </c>
      <c r="K406" s="13" t="s">
        <v>528</v>
      </c>
      <c r="L406" s="14">
        <v>2695</v>
      </c>
      <c r="M406" s="14">
        <v>1708</v>
      </c>
      <c r="N406" s="14">
        <v>5081</v>
      </c>
      <c r="O406" s="72">
        <v>1760</v>
      </c>
      <c r="P406" s="72"/>
      <c r="Q406" s="74">
        <v>65.3</v>
      </c>
      <c r="R406" s="74"/>
      <c r="S406" s="15">
        <v>3</v>
      </c>
      <c r="T406" s="71" t="s">
        <v>529</v>
      </c>
      <c r="U406" s="71"/>
    </row>
    <row r="407" spans="1:21" ht="25.5">
      <c r="A407" s="2"/>
      <c r="B407" s="5" t="s">
        <v>18</v>
      </c>
      <c r="C407" s="14"/>
      <c r="D407" s="14"/>
      <c r="E407" s="14"/>
      <c r="F407" s="53" t="s">
        <v>18</v>
      </c>
      <c r="G407" s="14"/>
      <c r="H407" s="53" t="s">
        <v>18</v>
      </c>
      <c r="I407" s="5" t="s">
        <v>23</v>
      </c>
      <c r="J407" s="13" t="s">
        <v>527</v>
      </c>
      <c r="K407" s="13" t="s">
        <v>530</v>
      </c>
      <c r="L407" s="14">
        <v>128</v>
      </c>
      <c r="M407" s="14">
        <v>86</v>
      </c>
      <c r="N407" s="14">
        <v>237</v>
      </c>
      <c r="O407" s="72">
        <v>140</v>
      </c>
      <c r="P407" s="72"/>
      <c r="Q407" s="74">
        <v>109.4</v>
      </c>
      <c r="R407" s="74"/>
      <c r="S407" s="15">
        <v>62.8</v>
      </c>
      <c r="T407" s="71" t="s">
        <v>531</v>
      </c>
      <c r="U407" s="71"/>
    </row>
    <row r="408" spans="1:21" ht="25.5">
      <c r="A408" s="2"/>
      <c r="B408" s="5" t="s">
        <v>18</v>
      </c>
      <c r="C408" s="14"/>
      <c r="D408" s="14"/>
      <c r="E408" s="14"/>
      <c r="F408" s="53" t="s">
        <v>18</v>
      </c>
      <c r="G408" s="14"/>
      <c r="H408" s="53" t="s">
        <v>18</v>
      </c>
      <c r="I408" s="5" t="s">
        <v>23</v>
      </c>
      <c r="J408" s="13" t="s">
        <v>532</v>
      </c>
      <c r="K408" s="13" t="s">
        <v>191</v>
      </c>
      <c r="L408" s="14">
        <v>1368</v>
      </c>
      <c r="M408" s="14">
        <v>1032</v>
      </c>
      <c r="N408" s="14">
        <v>2468</v>
      </c>
      <c r="O408" s="72">
        <v>2237</v>
      </c>
      <c r="P408" s="72"/>
      <c r="Q408" s="74">
        <v>163.5</v>
      </c>
      <c r="R408" s="74"/>
      <c r="S408" s="15">
        <v>116.8</v>
      </c>
      <c r="T408" s="71" t="s">
        <v>533</v>
      </c>
      <c r="U408" s="71"/>
    </row>
    <row r="409" spans="1:21" ht="25.5">
      <c r="A409" s="2"/>
      <c r="B409" s="5" t="s">
        <v>18</v>
      </c>
      <c r="C409" s="14"/>
      <c r="D409" s="14"/>
      <c r="E409" s="14"/>
      <c r="F409" s="53" t="s">
        <v>18</v>
      </c>
      <c r="G409" s="14"/>
      <c r="H409" s="53" t="s">
        <v>18</v>
      </c>
      <c r="I409" s="5" t="s">
        <v>23</v>
      </c>
      <c r="J409" s="13" t="s">
        <v>532</v>
      </c>
      <c r="K409" s="13" t="s">
        <v>534</v>
      </c>
      <c r="L409" s="14">
        <v>8</v>
      </c>
      <c r="M409" s="14">
        <v>6</v>
      </c>
      <c r="N409" s="14">
        <v>98</v>
      </c>
      <c r="O409" s="72">
        <v>4</v>
      </c>
      <c r="P409" s="72"/>
      <c r="Q409" s="74">
        <v>50</v>
      </c>
      <c r="R409" s="74"/>
      <c r="S409" s="15">
        <v>-33.299999999999997</v>
      </c>
      <c r="T409" s="71" t="s">
        <v>535</v>
      </c>
      <c r="U409" s="71"/>
    </row>
    <row r="410" spans="1:21" ht="25.5">
      <c r="A410" s="2"/>
      <c r="B410" s="5" t="s">
        <v>18</v>
      </c>
      <c r="C410" s="14"/>
      <c r="D410" s="14"/>
      <c r="E410" s="14"/>
      <c r="F410" s="53" t="s">
        <v>18</v>
      </c>
      <c r="G410" s="14"/>
      <c r="H410" s="53" t="s">
        <v>18</v>
      </c>
      <c r="I410" s="5" t="s">
        <v>23</v>
      </c>
      <c r="J410" s="13" t="s">
        <v>532</v>
      </c>
      <c r="K410" s="13" t="s">
        <v>528</v>
      </c>
      <c r="L410" s="14">
        <v>6050</v>
      </c>
      <c r="M410" s="14">
        <v>4550</v>
      </c>
      <c r="N410" s="14">
        <v>11149</v>
      </c>
      <c r="O410" s="72">
        <v>5393</v>
      </c>
      <c r="P410" s="72"/>
      <c r="Q410" s="74">
        <v>89.1</v>
      </c>
      <c r="R410" s="74"/>
      <c r="S410" s="15">
        <v>18.5</v>
      </c>
      <c r="T410" s="71" t="s">
        <v>536</v>
      </c>
      <c r="U410" s="71"/>
    </row>
    <row r="411" spans="1:21" ht="74.25" customHeight="1">
      <c r="A411" s="2"/>
      <c r="B411" s="5" t="s">
        <v>18</v>
      </c>
      <c r="C411" s="14"/>
      <c r="D411" s="14"/>
      <c r="E411" s="14"/>
      <c r="F411" s="53" t="s">
        <v>18</v>
      </c>
      <c r="G411" s="14"/>
      <c r="H411" s="53" t="s">
        <v>18</v>
      </c>
      <c r="I411" s="5" t="s">
        <v>23</v>
      </c>
      <c r="J411" s="13" t="s">
        <v>537</v>
      </c>
      <c r="K411" s="13" t="s">
        <v>538</v>
      </c>
      <c r="L411" s="14">
        <v>453</v>
      </c>
      <c r="M411" s="14">
        <v>318</v>
      </c>
      <c r="N411" s="14">
        <v>143</v>
      </c>
      <c r="O411" s="72">
        <v>116</v>
      </c>
      <c r="P411" s="72"/>
      <c r="Q411" s="74">
        <v>25.6</v>
      </c>
      <c r="R411" s="74"/>
      <c r="S411" s="15">
        <v>-63.5</v>
      </c>
      <c r="T411" s="71" t="s">
        <v>3599</v>
      </c>
      <c r="U411" s="71"/>
    </row>
    <row r="412" spans="1:21">
      <c r="A412" s="2"/>
      <c r="B412" s="5" t="s">
        <v>18</v>
      </c>
      <c r="C412" s="14"/>
      <c r="D412" s="14"/>
      <c r="E412" s="14"/>
      <c r="F412" s="53" t="s">
        <v>18</v>
      </c>
      <c r="G412" s="14"/>
      <c r="H412" s="53" t="s">
        <v>18</v>
      </c>
      <c r="I412" s="5" t="s">
        <v>23</v>
      </c>
      <c r="J412" s="13" t="s">
        <v>539</v>
      </c>
      <c r="K412" s="13" t="s">
        <v>191</v>
      </c>
      <c r="L412" s="14">
        <v>7400</v>
      </c>
      <c r="M412" s="14">
        <v>5850</v>
      </c>
      <c r="N412" s="14">
        <v>7273</v>
      </c>
      <c r="O412" s="72">
        <v>7127</v>
      </c>
      <c r="P412" s="72"/>
      <c r="Q412" s="74">
        <v>96.3</v>
      </c>
      <c r="R412" s="74"/>
      <c r="S412" s="15">
        <v>21.8</v>
      </c>
      <c r="T412" s="71" t="s">
        <v>540</v>
      </c>
      <c r="U412" s="71"/>
    </row>
    <row r="413" spans="1:21">
      <c r="A413" s="2"/>
      <c r="B413" s="5" t="s">
        <v>18</v>
      </c>
      <c r="C413" s="14"/>
      <c r="D413" s="14"/>
      <c r="E413" s="14"/>
      <c r="F413" s="53" t="s">
        <v>18</v>
      </c>
      <c r="G413" s="14"/>
      <c r="H413" s="53" t="s">
        <v>18</v>
      </c>
      <c r="I413" s="5" t="s">
        <v>23</v>
      </c>
      <c r="J413" s="13" t="s">
        <v>539</v>
      </c>
      <c r="K413" s="13" t="s">
        <v>528</v>
      </c>
      <c r="L413" s="14">
        <v>5000</v>
      </c>
      <c r="M413" s="14">
        <v>3750</v>
      </c>
      <c r="N413" s="14">
        <v>4655</v>
      </c>
      <c r="O413" s="72">
        <v>5594</v>
      </c>
      <c r="P413" s="72"/>
      <c r="Q413" s="74">
        <v>111.9</v>
      </c>
      <c r="R413" s="74"/>
      <c r="S413" s="15">
        <v>49.2</v>
      </c>
      <c r="T413" s="71" t="s">
        <v>540</v>
      </c>
      <c r="U413" s="71"/>
    </row>
    <row r="414" spans="1:21" ht="25.5">
      <c r="A414" s="2"/>
      <c r="B414" s="5" t="s">
        <v>18</v>
      </c>
      <c r="C414" s="14"/>
      <c r="D414" s="14"/>
      <c r="E414" s="14"/>
      <c r="F414" s="53" t="s">
        <v>18</v>
      </c>
      <c r="G414" s="14"/>
      <c r="H414" s="53" t="s">
        <v>18</v>
      </c>
      <c r="I414" s="5" t="s">
        <v>23</v>
      </c>
      <c r="J414" s="13" t="s">
        <v>541</v>
      </c>
      <c r="K414" s="13" t="s">
        <v>542</v>
      </c>
      <c r="L414" s="14">
        <v>80</v>
      </c>
      <c r="M414" s="14">
        <v>62</v>
      </c>
      <c r="N414" s="14">
        <v>122</v>
      </c>
      <c r="O414" s="72">
        <v>58</v>
      </c>
      <c r="P414" s="72"/>
      <c r="Q414" s="74">
        <v>72.5</v>
      </c>
      <c r="R414" s="74"/>
      <c r="S414" s="15">
        <v>-6.5</v>
      </c>
      <c r="T414" s="71" t="s">
        <v>543</v>
      </c>
      <c r="U414" s="71"/>
    </row>
    <row r="415" spans="1:21" ht="25.5">
      <c r="A415" s="2"/>
      <c r="B415" s="5" t="s">
        <v>18</v>
      </c>
      <c r="C415" s="14"/>
      <c r="D415" s="14"/>
      <c r="E415" s="14"/>
      <c r="F415" s="53" t="s">
        <v>18</v>
      </c>
      <c r="G415" s="14"/>
      <c r="H415" s="53" t="s">
        <v>18</v>
      </c>
      <c r="I415" s="5" t="s">
        <v>23</v>
      </c>
      <c r="J415" s="13" t="s">
        <v>541</v>
      </c>
      <c r="K415" s="13" t="s">
        <v>53</v>
      </c>
      <c r="L415" s="14">
        <v>800</v>
      </c>
      <c r="M415" s="14">
        <v>620</v>
      </c>
      <c r="N415" s="14">
        <v>1673</v>
      </c>
      <c r="O415" s="72">
        <v>632</v>
      </c>
      <c r="P415" s="72"/>
      <c r="Q415" s="74">
        <v>79</v>
      </c>
      <c r="R415" s="74"/>
      <c r="S415" s="15">
        <v>1.9</v>
      </c>
      <c r="T415" s="71" t="s">
        <v>544</v>
      </c>
      <c r="U415" s="71"/>
    </row>
    <row r="416" spans="1:21" ht="25.5">
      <c r="A416" s="2"/>
      <c r="B416" s="5" t="s">
        <v>18</v>
      </c>
      <c r="C416" s="14"/>
      <c r="D416" s="14"/>
      <c r="E416" s="14"/>
      <c r="F416" s="53" t="s">
        <v>18</v>
      </c>
      <c r="G416" s="14"/>
      <c r="H416" s="53" t="s">
        <v>18</v>
      </c>
      <c r="I416" s="5" t="s">
        <v>23</v>
      </c>
      <c r="J416" s="13" t="s">
        <v>545</v>
      </c>
      <c r="K416" s="13" t="s">
        <v>53</v>
      </c>
      <c r="L416" s="14">
        <v>400</v>
      </c>
      <c r="M416" s="14">
        <v>300</v>
      </c>
      <c r="N416" s="14">
        <v>535</v>
      </c>
      <c r="O416" s="72">
        <v>215</v>
      </c>
      <c r="P416" s="72"/>
      <c r="Q416" s="74">
        <v>53.8</v>
      </c>
      <c r="R416" s="74"/>
      <c r="S416" s="15">
        <v>-28.3</v>
      </c>
      <c r="T416" s="71" t="s">
        <v>546</v>
      </c>
      <c r="U416" s="71"/>
    </row>
    <row r="417" spans="1:21" ht="25.5">
      <c r="A417" s="2"/>
      <c r="B417" s="5" t="s">
        <v>18</v>
      </c>
      <c r="C417" s="14"/>
      <c r="D417" s="14"/>
      <c r="E417" s="14"/>
      <c r="F417" s="53" t="s">
        <v>18</v>
      </c>
      <c r="G417" s="14"/>
      <c r="H417" s="53" t="s">
        <v>18</v>
      </c>
      <c r="I417" s="5" t="s">
        <v>23</v>
      </c>
      <c r="J417" s="13" t="s">
        <v>545</v>
      </c>
      <c r="K417" s="13" t="s">
        <v>547</v>
      </c>
      <c r="L417" s="14">
        <v>24</v>
      </c>
      <c r="M417" s="14">
        <v>18</v>
      </c>
      <c r="N417" s="14">
        <v>20</v>
      </c>
      <c r="O417" s="72">
        <v>10</v>
      </c>
      <c r="P417" s="72"/>
      <c r="Q417" s="74">
        <v>41.7</v>
      </c>
      <c r="R417" s="74"/>
      <c r="S417" s="15">
        <v>-44.4</v>
      </c>
      <c r="T417" s="71" t="s">
        <v>546</v>
      </c>
      <c r="U417" s="71"/>
    </row>
    <row r="418" spans="1:21">
      <c r="A418" s="2"/>
      <c r="B418" s="5" t="s">
        <v>29</v>
      </c>
      <c r="C418" s="14">
        <v>258596178</v>
      </c>
      <c r="D418" s="14">
        <v>245043891</v>
      </c>
      <c r="E418" s="14">
        <f t="shared" ref="E418:E419" si="95">D418-C418</f>
        <v>-13552287</v>
      </c>
      <c r="F418" s="53">
        <f t="shared" ref="F418:F419" si="96">IFERROR((D418/C418-1)*100,0)</f>
        <v>-5.2407143465206252</v>
      </c>
      <c r="G418" s="14">
        <v>345180767</v>
      </c>
      <c r="H418" s="53">
        <v>71</v>
      </c>
      <c r="I418" s="5" t="s">
        <v>18</v>
      </c>
      <c r="J418" s="13" t="s">
        <v>18</v>
      </c>
      <c r="K418" s="13" t="s">
        <v>18</v>
      </c>
      <c r="L418" s="14"/>
      <c r="M418" s="14"/>
      <c r="N418" s="14"/>
      <c r="O418" s="72"/>
      <c r="P418" s="72"/>
      <c r="Q418" s="70" t="s">
        <v>18</v>
      </c>
      <c r="R418" s="70"/>
      <c r="S418" s="12" t="s">
        <v>18</v>
      </c>
      <c r="T418" s="71" t="s">
        <v>18</v>
      </c>
      <c r="U418" s="71"/>
    </row>
    <row r="419" spans="1:21">
      <c r="A419" s="13" t="s">
        <v>548</v>
      </c>
      <c r="B419" s="5" t="s">
        <v>310</v>
      </c>
      <c r="C419" s="14">
        <v>76462014</v>
      </c>
      <c r="D419" s="14">
        <v>82192176</v>
      </c>
      <c r="E419" s="14">
        <f t="shared" si="95"/>
        <v>5730162</v>
      </c>
      <c r="F419" s="53">
        <f t="shared" si="96"/>
        <v>7.4941290455676546</v>
      </c>
      <c r="G419" s="14">
        <v>251845989</v>
      </c>
      <c r="H419" s="53">
        <v>32.6</v>
      </c>
      <c r="I419" s="5" t="s">
        <v>18</v>
      </c>
      <c r="J419" s="13" t="s">
        <v>18</v>
      </c>
      <c r="K419" s="13" t="s">
        <v>18</v>
      </c>
      <c r="L419" s="14"/>
      <c r="M419" s="14"/>
      <c r="N419" s="14"/>
      <c r="O419" s="72"/>
      <c r="P419" s="72"/>
      <c r="Q419" s="70" t="s">
        <v>18</v>
      </c>
      <c r="R419" s="70"/>
      <c r="S419" s="12" t="s">
        <v>18</v>
      </c>
      <c r="T419" s="71" t="s">
        <v>18</v>
      </c>
      <c r="U419" s="71"/>
    </row>
    <row r="420" spans="1:21">
      <c r="A420" s="13" t="s">
        <v>549</v>
      </c>
      <c r="B420" s="5" t="s">
        <v>18</v>
      </c>
      <c r="C420" s="14"/>
      <c r="D420" s="14"/>
      <c r="E420" s="14"/>
      <c r="F420" s="53" t="s">
        <v>18</v>
      </c>
      <c r="G420" s="14"/>
      <c r="H420" s="53" t="s">
        <v>18</v>
      </c>
      <c r="I420" s="5" t="s">
        <v>23</v>
      </c>
      <c r="J420" s="13" t="s">
        <v>550</v>
      </c>
      <c r="K420" s="13" t="s">
        <v>551</v>
      </c>
      <c r="L420" s="14">
        <v>45</v>
      </c>
      <c r="M420" s="14">
        <v>45</v>
      </c>
      <c r="N420" s="14">
        <v>41</v>
      </c>
      <c r="O420" s="72">
        <v>45</v>
      </c>
      <c r="P420" s="72"/>
      <c r="Q420" s="70" t="s">
        <v>69</v>
      </c>
      <c r="R420" s="70"/>
      <c r="S420" s="15">
        <v>0</v>
      </c>
      <c r="T420" s="71" t="s">
        <v>18</v>
      </c>
      <c r="U420" s="71"/>
    </row>
    <row r="421" spans="1:21" ht="25.5">
      <c r="A421" s="2"/>
      <c r="B421" s="5" t="s">
        <v>18</v>
      </c>
      <c r="C421" s="14"/>
      <c r="D421" s="14"/>
      <c r="E421" s="14"/>
      <c r="F421" s="53" t="s">
        <v>18</v>
      </c>
      <c r="G421" s="14"/>
      <c r="H421" s="53" t="s">
        <v>18</v>
      </c>
      <c r="I421" s="5" t="s">
        <v>23</v>
      </c>
      <c r="J421" s="13" t="s">
        <v>552</v>
      </c>
      <c r="K421" s="13" t="s">
        <v>553</v>
      </c>
      <c r="L421" s="14">
        <v>32</v>
      </c>
      <c r="M421" s="14">
        <v>32</v>
      </c>
      <c r="N421" s="14">
        <v>32</v>
      </c>
      <c r="O421" s="72">
        <v>32</v>
      </c>
      <c r="P421" s="72"/>
      <c r="Q421" s="70" t="s">
        <v>69</v>
      </c>
      <c r="R421" s="70"/>
      <c r="S421" s="15">
        <v>0</v>
      </c>
      <c r="T421" s="71" t="s">
        <v>18</v>
      </c>
      <c r="U421" s="71"/>
    </row>
    <row r="422" spans="1:21">
      <c r="A422" s="2"/>
      <c r="B422" s="5" t="s">
        <v>29</v>
      </c>
      <c r="C422" s="14">
        <v>76462014</v>
      </c>
      <c r="D422" s="14">
        <v>82192176</v>
      </c>
      <c r="E422" s="14">
        <f t="shared" ref="E422:E423" si="97">D422-C422</f>
        <v>5730162</v>
      </c>
      <c r="F422" s="53">
        <f t="shared" ref="F422:F423" si="98">IFERROR((D422/C422-1)*100,0)</f>
        <v>7.4941290455676546</v>
      </c>
      <c r="G422" s="14">
        <v>251845989</v>
      </c>
      <c r="H422" s="53">
        <v>32.6</v>
      </c>
      <c r="I422" s="5" t="s">
        <v>18</v>
      </c>
      <c r="J422" s="13" t="s">
        <v>18</v>
      </c>
      <c r="K422" s="13" t="s">
        <v>18</v>
      </c>
      <c r="L422" s="14"/>
      <c r="M422" s="14"/>
      <c r="N422" s="14"/>
      <c r="O422" s="72"/>
      <c r="P422" s="72"/>
      <c r="Q422" s="70" t="s">
        <v>18</v>
      </c>
      <c r="R422" s="70"/>
      <c r="S422" s="12" t="s">
        <v>18</v>
      </c>
      <c r="T422" s="71" t="s">
        <v>18</v>
      </c>
      <c r="U422" s="71"/>
    </row>
    <row r="423" spans="1:21" ht="25.5">
      <c r="A423" s="13" t="s">
        <v>554</v>
      </c>
      <c r="B423" s="5" t="s">
        <v>496</v>
      </c>
      <c r="C423" s="14">
        <v>37171055</v>
      </c>
      <c r="D423" s="14">
        <v>22049357</v>
      </c>
      <c r="E423" s="14">
        <f t="shared" si="97"/>
        <v>-15121698</v>
      </c>
      <c r="F423" s="53">
        <f t="shared" si="98"/>
        <v>-40.681379638000593</v>
      </c>
      <c r="G423" s="14">
        <v>59812144</v>
      </c>
      <c r="H423" s="53">
        <v>36.9</v>
      </c>
      <c r="I423" s="5" t="s">
        <v>18</v>
      </c>
      <c r="J423" s="13" t="s">
        <v>18</v>
      </c>
      <c r="K423" s="13" t="s">
        <v>18</v>
      </c>
      <c r="L423" s="14"/>
      <c r="M423" s="14"/>
      <c r="N423" s="14"/>
      <c r="O423" s="72"/>
      <c r="P423" s="72"/>
      <c r="Q423" s="70" t="s">
        <v>18</v>
      </c>
      <c r="R423" s="70"/>
      <c r="S423" s="12" t="s">
        <v>18</v>
      </c>
      <c r="T423" s="71" t="s">
        <v>18</v>
      </c>
      <c r="U423" s="71"/>
    </row>
    <row r="424" spans="1:21" ht="25.5">
      <c r="A424" s="13" t="s">
        <v>555</v>
      </c>
      <c r="B424" s="5" t="s">
        <v>18</v>
      </c>
      <c r="C424" s="14"/>
      <c r="D424" s="14"/>
      <c r="E424" s="14"/>
      <c r="F424" s="53" t="s">
        <v>18</v>
      </c>
      <c r="G424" s="14"/>
      <c r="H424" s="53" t="s">
        <v>18</v>
      </c>
      <c r="I424" s="5" t="s">
        <v>23</v>
      </c>
      <c r="J424" s="13" t="s">
        <v>556</v>
      </c>
      <c r="K424" s="13" t="s">
        <v>547</v>
      </c>
      <c r="L424" s="14">
        <v>230</v>
      </c>
      <c r="M424" s="14">
        <v>170</v>
      </c>
      <c r="N424" s="14">
        <v>226</v>
      </c>
      <c r="O424" s="72">
        <v>101</v>
      </c>
      <c r="P424" s="72"/>
      <c r="Q424" s="74">
        <v>43.9</v>
      </c>
      <c r="R424" s="74"/>
      <c r="S424" s="15">
        <v>-40.6</v>
      </c>
      <c r="T424" s="71" t="s">
        <v>3187</v>
      </c>
      <c r="U424" s="71"/>
    </row>
    <row r="425" spans="1:21" ht="27" customHeight="1">
      <c r="A425" s="2"/>
      <c r="B425" s="5" t="s">
        <v>18</v>
      </c>
      <c r="C425" s="14"/>
      <c r="D425" s="14"/>
      <c r="E425" s="14"/>
      <c r="F425" s="53" t="s">
        <v>18</v>
      </c>
      <c r="G425" s="14"/>
      <c r="H425" s="53" t="s">
        <v>18</v>
      </c>
      <c r="I425" s="5" t="s">
        <v>23</v>
      </c>
      <c r="J425" s="13" t="s">
        <v>556</v>
      </c>
      <c r="K425" s="13" t="s">
        <v>430</v>
      </c>
      <c r="L425" s="14">
        <v>165</v>
      </c>
      <c r="M425" s="14">
        <v>125</v>
      </c>
      <c r="N425" s="14">
        <v>204</v>
      </c>
      <c r="O425" s="72">
        <v>95</v>
      </c>
      <c r="P425" s="72"/>
      <c r="Q425" s="74">
        <v>57.6</v>
      </c>
      <c r="R425" s="74"/>
      <c r="S425" s="15">
        <v>-24</v>
      </c>
      <c r="T425" s="71" t="s">
        <v>3187</v>
      </c>
      <c r="U425" s="71"/>
    </row>
    <row r="426" spans="1:21">
      <c r="A426" s="2"/>
      <c r="B426" s="5" t="s">
        <v>29</v>
      </c>
      <c r="C426" s="14">
        <v>37171055</v>
      </c>
      <c r="D426" s="14">
        <v>22049357</v>
      </c>
      <c r="E426" s="14">
        <f t="shared" ref="E426:E427" si="99">D426-C426</f>
        <v>-15121698</v>
      </c>
      <c r="F426" s="53">
        <f t="shared" ref="F426:F427" si="100">IFERROR((D426/C426-1)*100,0)</f>
        <v>-40.681379638000593</v>
      </c>
      <c r="G426" s="14">
        <v>59812144</v>
      </c>
      <c r="H426" s="53">
        <v>36.9</v>
      </c>
      <c r="I426" s="5" t="s">
        <v>18</v>
      </c>
      <c r="J426" s="13" t="s">
        <v>18</v>
      </c>
      <c r="K426" s="13" t="s">
        <v>18</v>
      </c>
      <c r="L426" s="14"/>
      <c r="M426" s="14"/>
      <c r="N426" s="14"/>
      <c r="O426" s="72"/>
      <c r="P426" s="72"/>
      <c r="Q426" s="70" t="s">
        <v>18</v>
      </c>
      <c r="R426" s="70"/>
      <c r="S426" s="12" t="s">
        <v>18</v>
      </c>
      <c r="T426" s="71" t="s">
        <v>18</v>
      </c>
      <c r="U426" s="71"/>
    </row>
    <row r="427" spans="1:21" ht="12.75" customHeight="1">
      <c r="A427" s="22" t="s">
        <v>557</v>
      </c>
      <c r="B427" s="5" t="s">
        <v>496</v>
      </c>
      <c r="C427" s="14">
        <v>17684316</v>
      </c>
      <c r="D427" s="14">
        <v>32820184</v>
      </c>
      <c r="E427" s="14">
        <f t="shared" si="99"/>
        <v>15135868</v>
      </c>
      <c r="F427" s="53">
        <f t="shared" si="100"/>
        <v>85.589219283346878</v>
      </c>
      <c r="G427" s="14">
        <v>55819648</v>
      </c>
      <c r="H427" s="53">
        <v>58.8</v>
      </c>
      <c r="I427" s="5" t="s">
        <v>18</v>
      </c>
      <c r="J427" s="13" t="s">
        <v>18</v>
      </c>
      <c r="K427" s="13" t="s">
        <v>18</v>
      </c>
      <c r="L427" s="14"/>
      <c r="M427" s="14"/>
      <c r="N427" s="14"/>
      <c r="O427" s="72"/>
      <c r="P427" s="72"/>
      <c r="Q427" s="70" t="s">
        <v>18</v>
      </c>
      <c r="R427" s="70"/>
      <c r="S427" s="12" t="s">
        <v>18</v>
      </c>
      <c r="T427" s="71" t="s">
        <v>18</v>
      </c>
      <c r="U427" s="71"/>
    </row>
    <row r="428" spans="1:21" ht="25.5">
      <c r="A428" s="13" t="s">
        <v>558</v>
      </c>
      <c r="B428" s="5" t="s">
        <v>18</v>
      </c>
      <c r="C428" s="14"/>
      <c r="D428" s="14"/>
      <c r="E428" s="14"/>
      <c r="F428" s="53" t="s">
        <v>18</v>
      </c>
      <c r="G428" s="14"/>
      <c r="H428" s="53" t="s">
        <v>18</v>
      </c>
      <c r="I428" s="5" t="s">
        <v>23</v>
      </c>
      <c r="J428" s="13" t="s">
        <v>559</v>
      </c>
      <c r="K428" s="13" t="s">
        <v>547</v>
      </c>
      <c r="L428" s="14">
        <v>2</v>
      </c>
      <c r="M428" s="14">
        <v>1</v>
      </c>
      <c r="N428" s="14">
        <v>4</v>
      </c>
      <c r="O428" s="72">
        <v>2</v>
      </c>
      <c r="P428" s="72"/>
      <c r="Q428" s="74">
        <v>100</v>
      </c>
      <c r="R428" s="74"/>
      <c r="S428" s="15">
        <v>100</v>
      </c>
      <c r="T428" s="71" t="s">
        <v>3602</v>
      </c>
      <c r="U428" s="71"/>
    </row>
    <row r="429" spans="1:21" ht="25.5">
      <c r="A429" s="2"/>
      <c r="B429" s="5" t="s">
        <v>18</v>
      </c>
      <c r="C429" s="14"/>
      <c r="D429" s="14"/>
      <c r="E429" s="14"/>
      <c r="F429" s="53" t="s">
        <v>18</v>
      </c>
      <c r="G429" s="14"/>
      <c r="H429" s="53" t="s">
        <v>18</v>
      </c>
      <c r="I429" s="5" t="s">
        <v>23</v>
      </c>
      <c r="J429" s="13" t="s">
        <v>559</v>
      </c>
      <c r="K429" s="13" t="s">
        <v>560</v>
      </c>
      <c r="L429" s="14">
        <v>2</v>
      </c>
      <c r="M429" s="14">
        <v>1</v>
      </c>
      <c r="N429" s="14">
        <v>1</v>
      </c>
      <c r="O429" s="72">
        <v>2</v>
      </c>
      <c r="P429" s="72"/>
      <c r="Q429" s="74">
        <v>100</v>
      </c>
      <c r="R429" s="74"/>
      <c r="S429" s="15">
        <v>100</v>
      </c>
      <c r="T429" s="71" t="s">
        <v>3601</v>
      </c>
      <c r="U429" s="71"/>
    </row>
    <row r="430" spans="1:21" ht="25.5">
      <c r="A430" s="2"/>
      <c r="B430" s="5" t="s">
        <v>18</v>
      </c>
      <c r="C430" s="14"/>
      <c r="D430" s="14"/>
      <c r="E430" s="14"/>
      <c r="F430" s="53" t="s">
        <v>18</v>
      </c>
      <c r="G430" s="14"/>
      <c r="H430" s="53" t="s">
        <v>18</v>
      </c>
      <c r="I430" s="5" t="s">
        <v>23</v>
      </c>
      <c r="J430" s="13" t="s">
        <v>561</v>
      </c>
      <c r="K430" s="13" t="s">
        <v>547</v>
      </c>
      <c r="L430" s="14">
        <v>2</v>
      </c>
      <c r="M430" s="14">
        <v>1</v>
      </c>
      <c r="N430" s="14">
        <v>2</v>
      </c>
      <c r="O430" s="72">
        <v>2</v>
      </c>
      <c r="P430" s="72"/>
      <c r="Q430" s="74">
        <v>100</v>
      </c>
      <c r="R430" s="74"/>
      <c r="S430" s="15">
        <v>100</v>
      </c>
      <c r="T430" s="71" t="s">
        <v>3600</v>
      </c>
      <c r="U430" s="71"/>
    </row>
    <row r="431" spans="1:21" ht="25.5">
      <c r="A431" s="2"/>
      <c r="B431" s="5" t="s">
        <v>18</v>
      </c>
      <c r="C431" s="14"/>
      <c r="D431" s="14"/>
      <c r="E431" s="14"/>
      <c r="F431" s="53" t="s">
        <v>18</v>
      </c>
      <c r="G431" s="14"/>
      <c r="H431" s="53" t="s">
        <v>18</v>
      </c>
      <c r="I431" s="5" t="s">
        <v>23</v>
      </c>
      <c r="J431" s="13" t="s">
        <v>561</v>
      </c>
      <c r="K431" s="13" t="s">
        <v>560</v>
      </c>
      <c r="L431" s="14">
        <v>2</v>
      </c>
      <c r="M431" s="14">
        <v>1</v>
      </c>
      <c r="N431" s="14">
        <v>2</v>
      </c>
      <c r="O431" s="72">
        <v>2</v>
      </c>
      <c r="P431" s="72"/>
      <c r="Q431" s="74">
        <v>100</v>
      </c>
      <c r="R431" s="74"/>
      <c r="S431" s="15">
        <v>100</v>
      </c>
      <c r="T431" s="71" t="s">
        <v>3603</v>
      </c>
      <c r="U431" s="71"/>
    </row>
    <row r="432" spans="1:21" ht="25.5">
      <c r="A432" s="2"/>
      <c r="B432" s="5" t="s">
        <v>18</v>
      </c>
      <c r="C432" s="14"/>
      <c r="D432" s="14"/>
      <c r="E432" s="14"/>
      <c r="F432" s="53" t="s">
        <v>18</v>
      </c>
      <c r="G432" s="14"/>
      <c r="H432" s="53" t="s">
        <v>18</v>
      </c>
      <c r="I432" s="5" t="s">
        <v>23</v>
      </c>
      <c r="J432" s="13" t="s">
        <v>562</v>
      </c>
      <c r="K432" s="13" t="s">
        <v>563</v>
      </c>
      <c r="L432" s="14">
        <v>2</v>
      </c>
      <c r="M432" s="14">
        <v>1</v>
      </c>
      <c r="N432" s="14">
        <v>1</v>
      </c>
      <c r="O432" s="72">
        <v>1</v>
      </c>
      <c r="P432" s="72"/>
      <c r="Q432" s="74">
        <v>50</v>
      </c>
      <c r="R432" s="74"/>
      <c r="S432" s="15">
        <v>0</v>
      </c>
      <c r="T432" s="71" t="s">
        <v>18</v>
      </c>
      <c r="U432" s="71"/>
    </row>
    <row r="433" spans="1:21" ht="25.5">
      <c r="A433" s="2"/>
      <c r="B433" s="5" t="s">
        <v>18</v>
      </c>
      <c r="C433" s="14"/>
      <c r="D433" s="14"/>
      <c r="E433" s="14"/>
      <c r="F433" s="53" t="s">
        <v>18</v>
      </c>
      <c r="G433" s="14"/>
      <c r="H433" s="53" t="s">
        <v>18</v>
      </c>
      <c r="I433" s="5" t="s">
        <v>23</v>
      </c>
      <c r="J433" s="13" t="s">
        <v>562</v>
      </c>
      <c r="K433" s="13" t="s">
        <v>564</v>
      </c>
      <c r="L433" s="14">
        <v>5</v>
      </c>
      <c r="M433" s="14">
        <v>2</v>
      </c>
      <c r="N433" s="14">
        <v>0</v>
      </c>
      <c r="O433" s="72">
        <v>2</v>
      </c>
      <c r="P433" s="72"/>
      <c r="Q433" s="74">
        <v>40</v>
      </c>
      <c r="R433" s="74"/>
      <c r="S433" s="15">
        <v>0</v>
      </c>
      <c r="T433" s="71" t="s">
        <v>18</v>
      </c>
      <c r="U433" s="71"/>
    </row>
    <row r="434" spans="1:21" ht="25.5">
      <c r="A434" s="2"/>
      <c r="B434" s="5" t="s">
        <v>18</v>
      </c>
      <c r="C434" s="14"/>
      <c r="D434" s="14"/>
      <c r="E434" s="14"/>
      <c r="F434" s="53" t="s">
        <v>18</v>
      </c>
      <c r="G434" s="14"/>
      <c r="H434" s="53" t="s">
        <v>18</v>
      </c>
      <c r="I434" s="5" t="s">
        <v>23</v>
      </c>
      <c r="J434" s="13" t="s">
        <v>565</v>
      </c>
      <c r="K434" s="13" t="s">
        <v>547</v>
      </c>
      <c r="L434" s="14">
        <v>3</v>
      </c>
      <c r="M434" s="14">
        <v>2</v>
      </c>
      <c r="N434" s="14">
        <v>11</v>
      </c>
      <c r="O434" s="72">
        <v>0</v>
      </c>
      <c r="P434" s="72"/>
      <c r="Q434" s="70" t="s">
        <v>26</v>
      </c>
      <c r="R434" s="70"/>
      <c r="S434" s="12" t="s">
        <v>26</v>
      </c>
      <c r="T434" s="71" t="s">
        <v>566</v>
      </c>
      <c r="U434" s="71"/>
    </row>
    <row r="435" spans="1:21" ht="25.5">
      <c r="A435" s="2"/>
      <c r="B435" s="5" t="s">
        <v>18</v>
      </c>
      <c r="C435" s="14"/>
      <c r="D435" s="14"/>
      <c r="E435" s="14"/>
      <c r="F435" s="53" t="s">
        <v>18</v>
      </c>
      <c r="G435" s="14"/>
      <c r="H435" s="53" t="s">
        <v>18</v>
      </c>
      <c r="I435" s="5" t="s">
        <v>23</v>
      </c>
      <c r="J435" s="13" t="s">
        <v>567</v>
      </c>
      <c r="K435" s="13" t="s">
        <v>568</v>
      </c>
      <c r="L435" s="14">
        <v>500</v>
      </c>
      <c r="M435" s="14">
        <v>300</v>
      </c>
      <c r="N435" s="14">
        <v>8500</v>
      </c>
      <c r="O435" s="72">
        <v>0</v>
      </c>
      <c r="P435" s="72"/>
      <c r="Q435" s="70" t="s">
        <v>26</v>
      </c>
      <c r="R435" s="70"/>
      <c r="S435" s="12" t="s">
        <v>26</v>
      </c>
      <c r="T435" s="71" t="s">
        <v>569</v>
      </c>
      <c r="U435" s="71"/>
    </row>
    <row r="436" spans="1:21">
      <c r="A436" s="2"/>
      <c r="B436" s="5" t="s">
        <v>18</v>
      </c>
      <c r="C436" s="14"/>
      <c r="D436" s="14"/>
      <c r="E436" s="14"/>
      <c r="F436" s="53" t="s">
        <v>18</v>
      </c>
      <c r="G436" s="14"/>
      <c r="H436" s="53" t="s">
        <v>18</v>
      </c>
      <c r="I436" s="5" t="s">
        <v>23</v>
      </c>
      <c r="J436" s="13" t="s">
        <v>570</v>
      </c>
      <c r="K436" s="13" t="s">
        <v>511</v>
      </c>
      <c r="L436" s="14">
        <v>2</v>
      </c>
      <c r="M436" s="14">
        <v>2</v>
      </c>
      <c r="N436" s="14">
        <v>1</v>
      </c>
      <c r="O436" s="72">
        <v>0</v>
      </c>
      <c r="P436" s="72"/>
      <c r="Q436" s="70" t="s">
        <v>26</v>
      </c>
      <c r="R436" s="70"/>
      <c r="S436" s="12" t="s">
        <v>26</v>
      </c>
      <c r="T436" s="71" t="s">
        <v>571</v>
      </c>
      <c r="U436" s="71"/>
    </row>
    <row r="437" spans="1:21">
      <c r="A437" s="2"/>
      <c r="B437" s="5" t="s">
        <v>18</v>
      </c>
      <c r="C437" s="14"/>
      <c r="D437" s="14"/>
      <c r="E437" s="14"/>
      <c r="F437" s="53" t="s">
        <v>18</v>
      </c>
      <c r="G437" s="14"/>
      <c r="H437" s="53" t="s">
        <v>18</v>
      </c>
      <c r="I437" s="5" t="s">
        <v>23</v>
      </c>
      <c r="J437" s="13" t="s">
        <v>570</v>
      </c>
      <c r="K437" s="13" t="s">
        <v>53</v>
      </c>
      <c r="L437" s="14">
        <v>300</v>
      </c>
      <c r="M437" s="14">
        <v>300</v>
      </c>
      <c r="N437" s="14">
        <v>500</v>
      </c>
      <c r="O437" s="72">
        <v>0</v>
      </c>
      <c r="P437" s="72"/>
      <c r="Q437" s="70" t="s">
        <v>26</v>
      </c>
      <c r="R437" s="70"/>
      <c r="S437" s="12" t="s">
        <v>26</v>
      </c>
      <c r="T437" s="71" t="s">
        <v>571</v>
      </c>
      <c r="U437" s="71"/>
    </row>
    <row r="438" spans="1:21" ht="38.25">
      <c r="A438" s="2"/>
      <c r="B438" s="5" t="s">
        <v>18</v>
      </c>
      <c r="C438" s="14"/>
      <c r="D438" s="14"/>
      <c r="E438" s="14"/>
      <c r="F438" s="53" t="s">
        <v>18</v>
      </c>
      <c r="G438" s="14"/>
      <c r="H438" s="53" t="s">
        <v>18</v>
      </c>
      <c r="I438" s="5" t="s">
        <v>23</v>
      </c>
      <c r="J438" s="13" t="s">
        <v>572</v>
      </c>
      <c r="K438" s="13" t="s">
        <v>324</v>
      </c>
      <c r="L438" s="14">
        <v>10</v>
      </c>
      <c r="M438" s="14">
        <v>0</v>
      </c>
      <c r="N438" s="14">
        <v>0</v>
      </c>
      <c r="O438" s="72">
        <v>0</v>
      </c>
      <c r="P438" s="72"/>
      <c r="Q438" s="70" t="s">
        <v>26</v>
      </c>
      <c r="R438" s="70"/>
      <c r="S438" s="15">
        <v>0</v>
      </c>
      <c r="T438" s="71" t="s">
        <v>18</v>
      </c>
      <c r="U438" s="71"/>
    </row>
    <row r="439" spans="1:21">
      <c r="A439" s="2"/>
      <c r="B439" s="5" t="s">
        <v>18</v>
      </c>
      <c r="C439" s="14"/>
      <c r="D439" s="14"/>
      <c r="E439" s="14"/>
      <c r="F439" s="53" t="s">
        <v>18</v>
      </c>
      <c r="G439" s="14"/>
      <c r="H439" s="53" t="s">
        <v>18</v>
      </c>
      <c r="I439" s="5" t="s">
        <v>23</v>
      </c>
      <c r="J439" s="13" t="s">
        <v>573</v>
      </c>
      <c r="K439" s="13" t="s">
        <v>511</v>
      </c>
      <c r="L439" s="14">
        <v>2</v>
      </c>
      <c r="M439" s="14">
        <v>1</v>
      </c>
      <c r="N439" s="14"/>
      <c r="O439" s="72">
        <v>2</v>
      </c>
      <c r="P439" s="72"/>
      <c r="Q439" s="74">
        <v>100</v>
      </c>
      <c r="R439" s="74"/>
      <c r="S439" s="15">
        <v>100</v>
      </c>
      <c r="T439" s="71" t="s">
        <v>574</v>
      </c>
      <c r="U439" s="71"/>
    </row>
    <row r="440" spans="1:21">
      <c r="A440" s="2"/>
      <c r="B440" s="5" t="s">
        <v>18</v>
      </c>
      <c r="C440" s="14"/>
      <c r="D440" s="14"/>
      <c r="E440" s="14"/>
      <c r="F440" s="53" t="s">
        <v>18</v>
      </c>
      <c r="G440" s="14"/>
      <c r="H440" s="53" t="s">
        <v>18</v>
      </c>
      <c r="I440" s="5" t="s">
        <v>23</v>
      </c>
      <c r="J440" s="13" t="s">
        <v>573</v>
      </c>
      <c r="K440" s="13" t="s">
        <v>53</v>
      </c>
      <c r="L440" s="14">
        <v>50</v>
      </c>
      <c r="M440" s="14">
        <v>25</v>
      </c>
      <c r="N440" s="14"/>
      <c r="O440" s="72">
        <v>9</v>
      </c>
      <c r="P440" s="72"/>
      <c r="Q440" s="74">
        <v>18</v>
      </c>
      <c r="R440" s="74"/>
      <c r="S440" s="15">
        <v>-64</v>
      </c>
      <c r="T440" s="71" t="s">
        <v>574</v>
      </c>
      <c r="U440" s="71"/>
    </row>
    <row r="441" spans="1:21">
      <c r="A441" s="2"/>
      <c r="B441" s="5" t="s">
        <v>29</v>
      </c>
      <c r="C441" s="14">
        <v>17684316</v>
      </c>
      <c r="D441" s="14">
        <v>32820184</v>
      </c>
      <c r="E441" s="14">
        <f t="shared" ref="E441:E442" si="101">D441-C441</f>
        <v>15135868</v>
      </c>
      <c r="F441" s="53">
        <f>IFERROR((D441/C441-1)*100,0)</f>
        <v>85.589219283346878</v>
      </c>
      <c r="G441" s="14">
        <v>55819648</v>
      </c>
      <c r="H441" s="53">
        <v>58.8</v>
      </c>
      <c r="I441" s="5" t="s">
        <v>18</v>
      </c>
      <c r="J441" s="13" t="s">
        <v>18</v>
      </c>
      <c r="K441" s="13" t="s">
        <v>18</v>
      </c>
      <c r="L441" s="14"/>
      <c r="M441" s="14"/>
      <c r="N441" s="14"/>
      <c r="O441" s="72"/>
      <c r="P441" s="72"/>
      <c r="Q441" s="70" t="s">
        <v>18</v>
      </c>
      <c r="R441" s="70"/>
      <c r="S441" s="12" t="s">
        <v>18</v>
      </c>
      <c r="T441" s="71" t="s">
        <v>18</v>
      </c>
      <c r="U441" s="71"/>
    </row>
    <row r="442" spans="1:21" ht="38.25">
      <c r="A442" s="11" t="s">
        <v>575</v>
      </c>
      <c r="B442" s="5" t="s">
        <v>18</v>
      </c>
      <c r="C442" s="14">
        <v>926016928</v>
      </c>
      <c r="D442" s="14">
        <v>902682748</v>
      </c>
      <c r="E442" s="14">
        <f t="shared" si="101"/>
        <v>-23334180</v>
      </c>
      <c r="F442" s="53" t="s">
        <v>18</v>
      </c>
      <c r="G442" s="14">
        <v>1517956100</v>
      </c>
      <c r="H442" s="53" t="s">
        <v>18</v>
      </c>
      <c r="I442" s="5" t="s">
        <v>18</v>
      </c>
      <c r="J442" s="13" t="s">
        <v>18</v>
      </c>
      <c r="K442" s="13" t="s">
        <v>18</v>
      </c>
      <c r="L442" s="14"/>
      <c r="M442" s="14"/>
      <c r="N442" s="14"/>
      <c r="O442" s="72"/>
      <c r="P442" s="72"/>
      <c r="Q442" s="70" t="s">
        <v>18</v>
      </c>
      <c r="R442" s="70"/>
      <c r="S442" s="12" t="s">
        <v>18</v>
      </c>
      <c r="T442" s="71" t="s">
        <v>18</v>
      </c>
      <c r="U442" s="71"/>
    </row>
    <row r="443" spans="1:21">
      <c r="A443" s="7" t="s">
        <v>576</v>
      </c>
      <c r="B443" s="8" t="s">
        <v>18</v>
      </c>
      <c r="C443" s="16"/>
      <c r="D443" s="16"/>
      <c r="E443" s="16"/>
      <c r="F443" s="61" t="s">
        <v>18</v>
      </c>
      <c r="G443" s="16"/>
      <c r="H443" s="61" t="s">
        <v>18</v>
      </c>
      <c r="I443" s="8" t="s">
        <v>18</v>
      </c>
      <c r="J443" s="10" t="s">
        <v>18</v>
      </c>
      <c r="K443" s="10" t="s">
        <v>18</v>
      </c>
      <c r="L443" s="16"/>
      <c r="M443" s="16"/>
      <c r="N443" s="16"/>
      <c r="O443" s="75"/>
      <c r="P443" s="75"/>
      <c r="Q443" s="68" t="s">
        <v>18</v>
      </c>
      <c r="R443" s="68"/>
      <c r="S443" s="9" t="s">
        <v>18</v>
      </c>
      <c r="T443" s="69" t="s">
        <v>18</v>
      </c>
      <c r="U443" s="69"/>
    </row>
    <row r="444" spans="1:21" ht="25.5">
      <c r="A444" s="11" t="s">
        <v>577</v>
      </c>
      <c r="B444" s="5" t="s">
        <v>18</v>
      </c>
      <c r="C444" s="14"/>
      <c r="D444" s="14"/>
      <c r="E444" s="14"/>
      <c r="F444" s="53" t="s">
        <v>18</v>
      </c>
      <c r="G444" s="14"/>
      <c r="H444" s="53" t="s">
        <v>18</v>
      </c>
      <c r="I444" s="5" t="s">
        <v>18</v>
      </c>
      <c r="J444" s="13" t="s">
        <v>18</v>
      </c>
      <c r="K444" s="13" t="s">
        <v>18</v>
      </c>
      <c r="L444" s="14"/>
      <c r="M444" s="14"/>
      <c r="N444" s="14"/>
      <c r="O444" s="72"/>
      <c r="P444" s="72"/>
      <c r="Q444" s="70" t="s">
        <v>18</v>
      </c>
      <c r="R444" s="70"/>
      <c r="S444" s="12" t="s">
        <v>18</v>
      </c>
      <c r="T444" s="71" t="s">
        <v>18</v>
      </c>
      <c r="U444" s="71"/>
    </row>
    <row r="445" spans="1:21" ht="25.5">
      <c r="A445" s="13" t="s">
        <v>578</v>
      </c>
      <c r="B445" s="5" t="s">
        <v>213</v>
      </c>
      <c r="C445" s="14">
        <v>69737321</v>
      </c>
      <c r="D445" s="14">
        <v>61330845</v>
      </c>
      <c r="E445" s="14">
        <f>D445-C445</f>
        <v>-8406476</v>
      </c>
      <c r="F445" s="53">
        <f>IFERROR((D445/C445-1)*100,0)</f>
        <v>-12.054486578284241</v>
      </c>
      <c r="G445" s="14">
        <v>167806804</v>
      </c>
      <c r="H445" s="53">
        <v>36.5</v>
      </c>
      <c r="I445" s="5" t="s">
        <v>18</v>
      </c>
      <c r="J445" s="13" t="s">
        <v>18</v>
      </c>
      <c r="K445" s="13" t="s">
        <v>18</v>
      </c>
      <c r="L445" s="14"/>
      <c r="M445" s="14"/>
      <c r="N445" s="14"/>
      <c r="O445" s="72"/>
      <c r="P445" s="72"/>
      <c r="Q445" s="70" t="s">
        <v>18</v>
      </c>
      <c r="R445" s="70"/>
      <c r="S445" s="12" t="s">
        <v>18</v>
      </c>
      <c r="T445" s="71" t="s">
        <v>18</v>
      </c>
      <c r="U445" s="71"/>
    </row>
    <row r="446" spans="1:21" ht="25.5">
      <c r="A446" s="13" t="s">
        <v>579</v>
      </c>
      <c r="B446" s="5" t="s">
        <v>18</v>
      </c>
      <c r="C446" s="14"/>
      <c r="D446" s="14"/>
      <c r="E446" s="14"/>
      <c r="F446" s="53" t="s">
        <v>18</v>
      </c>
      <c r="G446" s="14"/>
      <c r="H446" s="53" t="s">
        <v>18</v>
      </c>
      <c r="I446" s="5" t="s">
        <v>23</v>
      </c>
      <c r="J446" s="13" t="s">
        <v>580</v>
      </c>
      <c r="K446" s="13" t="s">
        <v>581</v>
      </c>
      <c r="L446" s="14">
        <v>120</v>
      </c>
      <c r="M446" s="14">
        <v>95</v>
      </c>
      <c r="N446" s="14">
        <v>58</v>
      </c>
      <c r="O446" s="72">
        <v>0</v>
      </c>
      <c r="P446" s="72"/>
      <c r="Q446" s="70" t="s">
        <v>26</v>
      </c>
      <c r="R446" s="70"/>
      <c r="S446" s="12" t="s">
        <v>26</v>
      </c>
      <c r="T446" s="71" t="s">
        <v>18</v>
      </c>
      <c r="U446" s="71"/>
    </row>
    <row r="447" spans="1:21" ht="25.5">
      <c r="A447" s="2"/>
      <c r="B447" s="5" t="s">
        <v>18</v>
      </c>
      <c r="C447" s="14"/>
      <c r="D447" s="14"/>
      <c r="E447" s="14"/>
      <c r="F447" s="53" t="s">
        <v>18</v>
      </c>
      <c r="G447" s="14"/>
      <c r="H447" s="53" t="s">
        <v>18</v>
      </c>
      <c r="I447" s="5" t="s">
        <v>23</v>
      </c>
      <c r="J447" s="13" t="s">
        <v>580</v>
      </c>
      <c r="K447" s="13" t="s">
        <v>582</v>
      </c>
      <c r="L447" s="14">
        <v>3</v>
      </c>
      <c r="M447" s="14">
        <v>2</v>
      </c>
      <c r="N447" s="14">
        <v>0</v>
      </c>
      <c r="O447" s="72">
        <v>0</v>
      </c>
      <c r="P447" s="72"/>
      <c r="Q447" s="70" t="s">
        <v>26</v>
      </c>
      <c r="R447" s="70"/>
      <c r="S447" s="12" t="s">
        <v>26</v>
      </c>
      <c r="T447" s="71" t="s">
        <v>18</v>
      </c>
      <c r="U447" s="71"/>
    </row>
    <row r="448" spans="1:21" ht="25.5">
      <c r="A448" s="2"/>
      <c r="B448" s="5" t="s">
        <v>18</v>
      </c>
      <c r="C448" s="14"/>
      <c r="D448" s="14"/>
      <c r="E448" s="14"/>
      <c r="F448" s="53" t="s">
        <v>18</v>
      </c>
      <c r="G448" s="14"/>
      <c r="H448" s="53" t="s">
        <v>18</v>
      </c>
      <c r="I448" s="5" t="s">
        <v>23</v>
      </c>
      <c r="J448" s="13" t="s">
        <v>580</v>
      </c>
      <c r="K448" s="13" t="s">
        <v>583</v>
      </c>
      <c r="L448" s="14">
        <v>23</v>
      </c>
      <c r="M448" s="14">
        <v>18</v>
      </c>
      <c r="N448" s="14">
        <v>16</v>
      </c>
      <c r="O448" s="72">
        <v>0</v>
      </c>
      <c r="P448" s="72"/>
      <c r="Q448" s="70" t="s">
        <v>26</v>
      </c>
      <c r="R448" s="70"/>
      <c r="S448" s="12" t="s">
        <v>26</v>
      </c>
      <c r="T448" s="71" t="s">
        <v>18</v>
      </c>
      <c r="U448" s="71"/>
    </row>
    <row r="449" spans="1:21" ht="25.5">
      <c r="A449" s="2"/>
      <c r="B449" s="5" t="s">
        <v>18</v>
      </c>
      <c r="C449" s="14"/>
      <c r="D449" s="14"/>
      <c r="E449" s="14"/>
      <c r="F449" s="53" t="s">
        <v>18</v>
      </c>
      <c r="G449" s="14"/>
      <c r="H449" s="53" t="s">
        <v>18</v>
      </c>
      <c r="I449" s="5" t="s">
        <v>23</v>
      </c>
      <c r="J449" s="13" t="s">
        <v>580</v>
      </c>
      <c r="K449" s="13" t="s">
        <v>584</v>
      </c>
      <c r="L449" s="14">
        <v>50</v>
      </c>
      <c r="M449" s="14">
        <v>40</v>
      </c>
      <c r="N449" s="14">
        <v>29</v>
      </c>
      <c r="O449" s="72">
        <v>0</v>
      </c>
      <c r="P449" s="72"/>
      <c r="Q449" s="70" t="s">
        <v>26</v>
      </c>
      <c r="R449" s="70"/>
      <c r="S449" s="12" t="s">
        <v>26</v>
      </c>
      <c r="T449" s="71" t="s">
        <v>18</v>
      </c>
      <c r="U449" s="71"/>
    </row>
    <row r="450" spans="1:21" ht="25.5">
      <c r="A450" s="2"/>
      <c r="B450" s="5" t="s">
        <v>18</v>
      </c>
      <c r="C450" s="14"/>
      <c r="D450" s="14"/>
      <c r="E450" s="14"/>
      <c r="F450" s="53" t="s">
        <v>18</v>
      </c>
      <c r="G450" s="14"/>
      <c r="H450" s="53" t="s">
        <v>18</v>
      </c>
      <c r="I450" s="5" t="s">
        <v>23</v>
      </c>
      <c r="J450" s="13" t="s">
        <v>585</v>
      </c>
      <c r="K450" s="13" t="s">
        <v>586</v>
      </c>
      <c r="L450" s="14">
        <v>40</v>
      </c>
      <c r="M450" s="14">
        <v>30</v>
      </c>
      <c r="N450" s="14">
        <v>30</v>
      </c>
      <c r="O450" s="72">
        <v>0</v>
      </c>
      <c r="P450" s="72"/>
      <c r="Q450" s="70" t="s">
        <v>26</v>
      </c>
      <c r="R450" s="70"/>
      <c r="S450" s="12" t="s">
        <v>26</v>
      </c>
      <c r="T450" s="71" t="s">
        <v>18</v>
      </c>
      <c r="U450" s="71"/>
    </row>
    <row r="451" spans="1:21" ht="25.5">
      <c r="A451" s="2"/>
      <c r="B451" s="5" t="s">
        <v>18</v>
      </c>
      <c r="C451" s="14"/>
      <c r="D451" s="14"/>
      <c r="E451" s="14"/>
      <c r="F451" s="53" t="s">
        <v>18</v>
      </c>
      <c r="G451" s="14"/>
      <c r="H451" s="53" t="s">
        <v>18</v>
      </c>
      <c r="I451" s="5" t="s">
        <v>23</v>
      </c>
      <c r="J451" s="13" t="s">
        <v>587</v>
      </c>
      <c r="K451" s="13" t="s">
        <v>588</v>
      </c>
      <c r="L451" s="14">
        <v>40</v>
      </c>
      <c r="M451" s="14">
        <v>30</v>
      </c>
      <c r="N451" s="14">
        <v>4</v>
      </c>
      <c r="O451" s="72">
        <v>0</v>
      </c>
      <c r="P451" s="72"/>
      <c r="Q451" s="70" t="s">
        <v>26</v>
      </c>
      <c r="R451" s="70"/>
      <c r="S451" s="12" t="s">
        <v>26</v>
      </c>
      <c r="T451" s="71" t="s">
        <v>18</v>
      </c>
      <c r="U451" s="71"/>
    </row>
    <row r="452" spans="1:21" ht="25.5">
      <c r="A452" s="2"/>
      <c r="B452" s="5" t="s">
        <v>18</v>
      </c>
      <c r="C452" s="14"/>
      <c r="D452" s="14"/>
      <c r="E452" s="14"/>
      <c r="F452" s="53" t="s">
        <v>18</v>
      </c>
      <c r="G452" s="14"/>
      <c r="H452" s="53" t="s">
        <v>18</v>
      </c>
      <c r="I452" s="5" t="s">
        <v>23</v>
      </c>
      <c r="J452" s="13" t="s">
        <v>587</v>
      </c>
      <c r="K452" s="13" t="s">
        <v>589</v>
      </c>
      <c r="L452" s="14">
        <v>350</v>
      </c>
      <c r="M452" s="14">
        <v>350</v>
      </c>
      <c r="N452" s="14">
        <v>350</v>
      </c>
      <c r="O452" s="72"/>
      <c r="P452" s="72"/>
      <c r="Q452" s="70" t="s">
        <v>69</v>
      </c>
      <c r="R452" s="70"/>
      <c r="S452" s="12" t="s">
        <v>26</v>
      </c>
      <c r="T452" s="71" t="s">
        <v>18</v>
      </c>
      <c r="U452" s="71"/>
    </row>
    <row r="453" spans="1:21">
      <c r="A453" s="2"/>
      <c r="B453" s="5" t="s">
        <v>18</v>
      </c>
      <c r="C453" s="14"/>
      <c r="D453" s="14"/>
      <c r="E453" s="14"/>
      <c r="F453" s="53" t="s">
        <v>18</v>
      </c>
      <c r="G453" s="14"/>
      <c r="H453" s="53" t="s">
        <v>18</v>
      </c>
      <c r="I453" s="5" t="s">
        <v>23</v>
      </c>
      <c r="J453" s="13" t="s">
        <v>590</v>
      </c>
      <c r="K453" s="13" t="s">
        <v>591</v>
      </c>
      <c r="L453" s="14">
        <v>2</v>
      </c>
      <c r="M453" s="14">
        <v>2</v>
      </c>
      <c r="N453" s="14">
        <v>2</v>
      </c>
      <c r="O453" s="72">
        <v>0</v>
      </c>
      <c r="P453" s="72"/>
      <c r="Q453" s="70" t="s">
        <v>26</v>
      </c>
      <c r="R453" s="70"/>
      <c r="S453" s="12" t="s">
        <v>26</v>
      </c>
      <c r="T453" s="71" t="s">
        <v>18</v>
      </c>
      <c r="U453" s="71"/>
    </row>
    <row r="454" spans="1:21" ht="25.5">
      <c r="A454" s="2"/>
      <c r="B454" s="5" t="s">
        <v>18</v>
      </c>
      <c r="C454" s="14"/>
      <c r="D454" s="14"/>
      <c r="E454" s="14"/>
      <c r="F454" s="53" t="s">
        <v>18</v>
      </c>
      <c r="G454" s="14"/>
      <c r="H454" s="53" t="s">
        <v>18</v>
      </c>
      <c r="I454" s="5" t="s">
        <v>23</v>
      </c>
      <c r="J454" s="13" t="s">
        <v>592</v>
      </c>
      <c r="K454" s="13" t="s">
        <v>593</v>
      </c>
      <c r="L454" s="14">
        <v>4</v>
      </c>
      <c r="M454" s="14">
        <v>3</v>
      </c>
      <c r="N454" s="14">
        <v>0</v>
      </c>
      <c r="O454" s="72">
        <v>0</v>
      </c>
      <c r="P454" s="72"/>
      <c r="Q454" s="70" t="s">
        <v>26</v>
      </c>
      <c r="R454" s="70"/>
      <c r="S454" s="12" t="s">
        <v>26</v>
      </c>
      <c r="T454" s="71" t="s">
        <v>18</v>
      </c>
      <c r="U454" s="71"/>
    </row>
    <row r="455" spans="1:21">
      <c r="A455" s="2"/>
      <c r="B455" s="5" t="s">
        <v>18</v>
      </c>
      <c r="C455" s="14"/>
      <c r="D455" s="14"/>
      <c r="E455" s="14"/>
      <c r="F455" s="53" t="s">
        <v>18</v>
      </c>
      <c r="G455" s="14"/>
      <c r="H455" s="53" t="s">
        <v>18</v>
      </c>
      <c r="I455" s="5" t="s">
        <v>23</v>
      </c>
      <c r="J455" s="13" t="s">
        <v>594</v>
      </c>
      <c r="K455" s="13" t="s">
        <v>595</v>
      </c>
      <c r="L455" s="14">
        <v>3</v>
      </c>
      <c r="M455" s="14">
        <v>3</v>
      </c>
      <c r="N455" s="14">
        <v>0</v>
      </c>
      <c r="O455" s="72">
        <v>0</v>
      </c>
      <c r="P455" s="72"/>
      <c r="Q455" s="70" t="s">
        <v>26</v>
      </c>
      <c r="R455" s="70"/>
      <c r="S455" s="12" t="s">
        <v>26</v>
      </c>
      <c r="T455" s="71" t="s">
        <v>18</v>
      </c>
      <c r="U455" s="71"/>
    </row>
    <row r="456" spans="1:21">
      <c r="A456" s="2"/>
      <c r="B456" s="5" t="s">
        <v>29</v>
      </c>
      <c r="C456" s="14">
        <f>C445</f>
        <v>69737321</v>
      </c>
      <c r="D456" s="14">
        <v>61330845</v>
      </c>
      <c r="E456" s="14">
        <f>D456-C456</f>
        <v>-8406476</v>
      </c>
      <c r="F456" s="53">
        <f>IFERROR((D456/C456-1)*100,0)</f>
        <v>-12.054486578284241</v>
      </c>
      <c r="G456" s="14">
        <v>167806804</v>
      </c>
      <c r="H456" s="53">
        <v>36.5</v>
      </c>
      <c r="I456" s="5" t="s">
        <v>18</v>
      </c>
      <c r="J456" s="13" t="s">
        <v>18</v>
      </c>
      <c r="K456" s="13" t="s">
        <v>18</v>
      </c>
      <c r="L456" s="14"/>
      <c r="M456" s="14"/>
      <c r="N456" s="14"/>
      <c r="O456" s="72"/>
      <c r="P456" s="72"/>
      <c r="Q456" s="70" t="s">
        <v>18</v>
      </c>
      <c r="R456" s="70"/>
      <c r="S456" s="12" t="s">
        <v>18</v>
      </c>
      <c r="T456" s="71" t="s">
        <v>18</v>
      </c>
      <c r="U456" s="71"/>
    </row>
    <row r="457" spans="1:21" ht="25.5">
      <c r="A457" s="11" t="s">
        <v>596</v>
      </c>
      <c r="B457" s="5" t="s">
        <v>18</v>
      </c>
      <c r="C457" s="14"/>
      <c r="D457" s="14"/>
      <c r="E457" s="14"/>
      <c r="F457" s="53" t="s">
        <v>18</v>
      </c>
      <c r="G457" s="14"/>
      <c r="H457" s="53" t="s">
        <v>18</v>
      </c>
      <c r="I457" s="5" t="s">
        <v>18</v>
      </c>
      <c r="J457" s="13" t="s">
        <v>18</v>
      </c>
      <c r="K457" s="13" t="s">
        <v>18</v>
      </c>
      <c r="L457" s="14"/>
      <c r="M457" s="14"/>
      <c r="N457" s="14"/>
      <c r="O457" s="72"/>
      <c r="P457" s="72"/>
      <c r="Q457" s="70" t="s">
        <v>18</v>
      </c>
      <c r="R457" s="70"/>
      <c r="S457" s="12" t="s">
        <v>18</v>
      </c>
      <c r="T457" s="71" t="s">
        <v>18</v>
      </c>
      <c r="U457" s="71"/>
    </row>
    <row r="458" spans="1:21" ht="25.5">
      <c r="A458" s="13" t="s">
        <v>597</v>
      </c>
      <c r="B458" s="5" t="s">
        <v>83</v>
      </c>
      <c r="C458" s="14">
        <v>79591047</v>
      </c>
      <c r="D458" s="14">
        <v>88780911</v>
      </c>
      <c r="E458" s="14">
        <f>D458-C458</f>
        <v>9189864</v>
      </c>
      <c r="F458" s="53">
        <f>IFERROR((D458/C458-1)*100,0)</f>
        <v>11.546353951092003</v>
      </c>
      <c r="G458" s="14">
        <v>131707705</v>
      </c>
      <c r="H458" s="53">
        <v>67.400000000000006</v>
      </c>
      <c r="I458" s="5" t="s">
        <v>18</v>
      </c>
      <c r="J458" s="13" t="s">
        <v>18</v>
      </c>
      <c r="K458" s="13" t="s">
        <v>18</v>
      </c>
      <c r="L458" s="14"/>
      <c r="M458" s="14"/>
      <c r="N458" s="14"/>
      <c r="O458" s="72"/>
      <c r="P458" s="72"/>
      <c r="Q458" s="70" t="s">
        <v>18</v>
      </c>
      <c r="R458" s="70"/>
      <c r="S458" s="12" t="s">
        <v>18</v>
      </c>
      <c r="T458" s="71" t="s">
        <v>18</v>
      </c>
      <c r="U458" s="71"/>
    </row>
    <row r="459" spans="1:21" ht="25.5">
      <c r="A459" s="13" t="s">
        <v>598</v>
      </c>
      <c r="B459" s="5" t="s">
        <v>18</v>
      </c>
      <c r="C459" s="14"/>
      <c r="D459" s="14"/>
      <c r="E459" s="14"/>
      <c r="F459" s="53" t="s">
        <v>18</v>
      </c>
      <c r="G459" s="14"/>
      <c r="H459" s="53" t="s">
        <v>18</v>
      </c>
      <c r="I459" s="5" t="s">
        <v>23</v>
      </c>
      <c r="J459" s="13" t="s">
        <v>233</v>
      </c>
      <c r="K459" s="13" t="s">
        <v>534</v>
      </c>
      <c r="L459" s="14">
        <v>1494</v>
      </c>
      <c r="M459" s="14">
        <v>1120</v>
      </c>
      <c r="N459" s="14">
        <v>563</v>
      </c>
      <c r="O459" s="72">
        <v>476</v>
      </c>
      <c r="P459" s="72"/>
      <c r="Q459" s="74">
        <v>31.9</v>
      </c>
      <c r="R459" s="74"/>
      <c r="S459" s="15">
        <v>-57.5</v>
      </c>
      <c r="T459" s="71" t="s">
        <v>3399</v>
      </c>
      <c r="U459" s="71"/>
    </row>
    <row r="460" spans="1:21">
      <c r="A460" s="2"/>
      <c r="B460" s="5" t="s">
        <v>18</v>
      </c>
      <c r="C460" s="14"/>
      <c r="D460" s="14"/>
      <c r="E460" s="14"/>
      <c r="F460" s="53" t="s">
        <v>18</v>
      </c>
      <c r="G460" s="14"/>
      <c r="H460" s="53" t="s">
        <v>18</v>
      </c>
      <c r="I460" s="5" t="s">
        <v>23</v>
      </c>
      <c r="J460" s="13" t="s">
        <v>599</v>
      </c>
      <c r="K460" s="13" t="s">
        <v>48</v>
      </c>
      <c r="L460" s="14">
        <v>61</v>
      </c>
      <c r="M460" s="14">
        <v>45</v>
      </c>
      <c r="N460" s="14">
        <v>96</v>
      </c>
      <c r="O460" s="72">
        <v>59</v>
      </c>
      <c r="P460" s="72"/>
      <c r="Q460" s="74">
        <v>96.7</v>
      </c>
      <c r="R460" s="74"/>
      <c r="S460" s="15">
        <v>31.1</v>
      </c>
      <c r="T460" s="71" t="s">
        <v>3400</v>
      </c>
      <c r="U460" s="71"/>
    </row>
    <row r="461" spans="1:21">
      <c r="A461" s="2"/>
      <c r="B461" s="5" t="s">
        <v>18</v>
      </c>
      <c r="C461" s="14"/>
      <c r="D461" s="14"/>
      <c r="E461" s="14"/>
      <c r="F461" s="53" t="s">
        <v>18</v>
      </c>
      <c r="G461" s="14"/>
      <c r="H461" s="53" t="s">
        <v>18</v>
      </c>
      <c r="I461" s="5" t="s">
        <v>23</v>
      </c>
      <c r="J461" s="13" t="s">
        <v>600</v>
      </c>
      <c r="K461" s="13" t="s">
        <v>305</v>
      </c>
      <c r="L461" s="14">
        <v>850</v>
      </c>
      <c r="M461" s="14">
        <v>708</v>
      </c>
      <c r="N461" s="14">
        <v>441</v>
      </c>
      <c r="O461" s="72">
        <v>418</v>
      </c>
      <c r="P461" s="72"/>
      <c r="Q461" s="74">
        <v>49.2</v>
      </c>
      <c r="R461" s="74"/>
      <c r="S461" s="15">
        <v>-41</v>
      </c>
      <c r="T461" s="71" t="s">
        <v>3401</v>
      </c>
      <c r="U461" s="71"/>
    </row>
    <row r="462" spans="1:21">
      <c r="A462" s="2"/>
      <c r="B462" s="5" t="s">
        <v>18</v>
      </c>
      <c r="C462" s="14"/>
      <c r="D462" s="14"/>
      <c r="E462" s="14"/>
      <c r="F462" s="53" t="s">
        <v>18</v>
      </c>
      <c r="G462" s="14"/>
      <c r="H462" s="53" t="s">
        <v>18</v>
      </c>
      <c r="I462" s="5" t="s">
        <v>23</v>
      </c>
      <c r="J462" s="13" t="s">
        <v>601</v>
      </c>
      <c r="K462" s="13" t="s">
        <v>602</v>
      </c>
      <c r="L462" s="14">
        <v>17000</v>
      </c>
      <c r="M462" s="14">
        <v>12070</v>
      </c>
      <c r="N462" s="14">
        <v>7320</v>
      </c>
      <c r="O462" s="72">
        <v>9140</v>
      </c>
      <c r="P462" s="72"/>
      <c r="Q462" s="74">
        <v>53.8</v>
      </c>
      <c r="R462" s="74"/>
      <c r="S462" s="15">
        <v>-24.3</v>
      </c>
      <c r="T462" s="71" t="s">
        <v>3402</v>
      </c>
      <c r="U462" s="71"/>
    </row>
    <row r="463" spans="1:21">
      <c r="A463" s="2"/>
      <c r="B463" s="5" t="s">
        <v>18</v>
      </c>
      <c r="C463" s="14"/>
      <c r="D463" s="14"/>
      <c r="E463" s="14"/>
      <c r="F463" s="53" t="s">
        <v>18</v>
      </c>
      <c r="G463" s="14"/>
      <c r="H463" s="53" t="s">
        <v>18</v>
      </c>
      <c r="I463" s="5" t="s">
        <v>23</v>
      </c>
      <c r="J463" s="13" t="s">
        <v>603</v>
      </c>
      <c r="K463" s="13" t="s">
        <v>604</v>
      </c>
      <c r="L463" s="14">
        <v>1800</v>
      </c>
      <c r="M463" s="14">
        <v>1285</v>
      </c>
      <c r="N463" s="14">
        <v>1257</v>
      </c>
      <c r="O463" s="72">
        <v>1735</v>
      </c>
      <c r="P463" s="72"/>
      <c r="Q463" s="74">
        <v>96.4</v>
      </c>
      <c r="R463" s="74"/>
      <c r="S463" s="15">
        <v>35</v>
      </c>
      <c r="T463" s="71" t="s">
        <v>3403</v>
      </c>
      <c r="U463" s="71"/>
    </row>
    <row r="464" spans="1:21">
      <c r="A464" s="2"/>
      <c r="B464" s="5" t="s">
        <v>29</v>
      </c>
      <c r="C464" s="14">
        <v>79591047</v>
      </c>
      <c r="D464" s="14">
        <v>88780911</v>
      </c>
      <c r="E464" s="14">
        <f>D464-C464</f>
        <v>9189864</v>
      </c>
      <c r="F464" s="53">
        <f>IFERROR((D464/C464-1)*100,0)</f>
        <v>11.546353951092003</v>
      </c>
      <c r="G464" s="14">
        <v>131707705</v>
      </c>
      <c r="H464" s="53">
        <v>67.400000000000006</v>
      </c>
      <c r="I464" s="5" t="s">
        <v>18</v>
      </c>
      <c r="J464" s="13" t="s">
        <v>18</v>
      </c>
      <c r="K464" s="13" t="s">
        <v>18</v>
      </c>
      <c r="L464" s="14"/>
      <c r="M464" s="14"/>
      <c r="N464" s="14"/>
      <c r="O464" s="72"/>
      <c r="P464" s="72"/>
      <c r="Q464" s="70" t="s">
        <v>18</v>
      </c>
      <c r="R464" s="70"/>
      <c r="S464" s="12" t="s">
        <v>18</v>
      </c>
      <c r="T464" s="71" t="s">
        <v>18</v>
      </c>
      <c r="U464" s="71"/>
    </row>
    <row r="465" spans="1:21">
      <c r="A465" s="11" t="s">
        <v>605</v>
      </c>
      <c r="B465" s="5" t="s">
        <v>18</v>
      </c>
      <c r="C465" s="14"/>
      <c r="D465" s="14"/>
      <c r="E465" s="14"/>
      <c r="F465" s="53" t="s">
        <v>18</v>
      </c>
      <c r="G465" s="14"/>
      <c r="H465" s="53" t="s">
        <v>18</v>
      </c>
      <c r="I465" s="5" t="s">
        <v>18</v>
      </c>
      <c r="J465" s="13" t="s">
        <v>18</v>
      </c>
      <c r="K465" s="13" t="s">
        <v>18</v>
      </c>
      <c r="L465" s="14"/>
      <c r="M465" s="14"/>
      <c r="N465" s="14"/>
      <c r="O465" s="72"/>
      <c r="P465" s="72"/>
      <c r="Q465" s="70" t="s">
        <v>18</v>
      </c>
      <c r="R465" s="70"/>
      <c r="S465" s="12" t="s">
        <v>18</v>
      </c>
      <c r="T465" s="71" t="s">
        <v>18</v>
      </c>
      <c r="U465" s="71"/>
    </row>
    <row r="466" spans="1:21" ht="25.5">
      <c r="A466" s="13" t="s">
        <v>606</v>
      </c>
      <c r="B466" s="5" t="s">
        <v>607</v>
      </c>
      <c r="C466" s="14">
        <v>2974949925</v>
      </c>
      <c r="D466" s="14">
        <v>3945357365</v>
      </c>
      <c r="E466" s="14">
        <f>D466-C466</f>
        <v>970407440</v>
      </c>
      <c r="F466" s="53">
        <f>IFERROR((D466/C466-1)*100,0)</f>
        <v>32.619286524629487</v>
      </c>
      <c r="G466" s="14">
        <v>4983173587</v>
      </c>
      <c r="H466" s="53">
        <v>79.2</v>
      </c>
      <c r="I466" s="5" t="s">
        <v>18</v>
      </c>
      <c r="J466" s="13" t="s">
        <v>18</v>
      </c>
      <c r="K466" s="13" t="s">
        <v>18</v>
      </c>
      <c r="L466" s="14"/>
      <c r="M466" s="14"/>
      <c r="N466" s="14"/>
      <c r="O466" s="72"/>
      <c r="P466" s="72"/>
      <c r="Q466" s="70" t="s">
        <v>18</v>
      </c>
      <c r="R466" s="70"/>
      <c r="S466" s="12" t="s">
        <v>18</v>
      </c>
      <c r="T466" s="71" t="s">
        <v>18</v>
      </c>
      <c r="U466" s="71"/>
    </row>
    <row r="467" spans="1:21">
      <c r="A467" s="13" t="s">
        <v>608</v>
      </c>
      <c r="B467" s="5" t="s">
        <v>18</v>
      </c>
      <c r="C467" s="14"/>
      <c r="D467" s="14"/>
      <c r="E467" s="14"/>
      <c r="F467" s="53" t="s">
        <v>18</v>
      </c>
      <c r="G467" s="14"/>
      <c r="H467" s="53" t="s">
        <v>18</v>
      </c>
      <c r="I467" s="5" t="s">
        <v>23</v>
      </c>
      <c r="J467" s="13" t="s">
        <v>609</v>
      </c>
      <c r="K467" s="13" t="s">
        <v>610</v>
      </c>
      <c r="L467" s="14">
        <v>7522</v>
      </c>
      <c r="M467" s="14">
        <v>7522</v>
      </c>
      <c r="N467" s="14">
        <v>6536</v>
      </c>
      <c r="O467" s="72">
        <v>6433</v>
      </c>
      <c r="P467" s="72"/>
      <c r="Q467" s="70" t="s">
        <v>69</v>
      </c>
      <c r="R467" s="70"/>
      <c r="S467" s="15">
        <v>-14.5</v>
      </c>
      <c r="T467" s="71" t="s">
        <v>3404</v>
      </c>
      <c r="U467" s="71"/>
    </row>
    <row r="468" spans="1:21">
      <c r="A468" s="2"/>
      <c r="B468" s="5" t="s">
        <v>18</v>
      </c>
      <c r="C468" s="14"/>
      <c r="D468" s="14"/>
      <c r="E468" s="14"/>
      <c r="F468" s="53" t="s">
        <v>18</v>
      </c>
      <c r="G468" s="14"/>
      <c r="H468" s="53" t="s">
        <v>18</v>
      </c>
      <c r="I468" s="5" t="s">
        <v>23</v>
      </c>
      <c r="J468" s="13" t="s">
        <v>611</v>
      </c>
      <c r="K468" s="13" t="s">
        <v>612</v>
      </c>
      <c r="L468" s="14">
        <v>2953</v>
      </c>
      <c r="M468" s="14">
        <v>2953</v>
      </c>
      <c r="N468" s="14">
        <v>3139</v>
      </c>
      <c r="O468" s="72">
        <v>3366</v>
      </c>
      <c r="P468" s="72"/>
      <c r="Q468" s="70" t="s">
        <v>69</v>
      </c>
      <c r="R468" s="70"/>
      <c r="S468" s="15">
        <v>14</v>
      </c>
      <c r="T468" s="71" t="s">
        <v>3405</v>
      </c>
      <c r="U468" s="71"/>
    </row>
    <row r="469" spans="1:21">
      <c r="A469" s="2"/>
      <c r="B469" s="5" t="s">
        <v>18</v>
      </c>
      <c r="C469" s="14"/>
      <c r="D469" s="14"/>
      <c r="E469" s="14"/>
      <c r="F469" s="53" t="s">
        <v>18</v>
      </c>
      <c r="G469" s="14"/>
      <c r="H469" s="53" t="s">
        <v>18</v>
      </c>
      <c r="I469" s="5" t="s">
        <v>23</v>
      </c>
      <c r="J469" s="13" t="s">
        <v>613</v>
      </c>
      <c r="K469" s="13" t="s">
        <v>612</v>
      </c>
      <c r="L469" s="14">
        <v>950</v>
      </c>
      <c r="M469" s="14">
        <v>950</v>
      </c>
      <c r="N469" s="14">
        <v>841</v>
      </c>
      <c r="O469" s="72">
        <v>704</v>
      </c>
      <c r="P469" s="72"/>
      <c r="Q469" s="70" t="s">
        <v>69</v>
      </c>
      <c r="R469" s="70"/>
      <c r="S469" s="15">
        <v>-25.9</v>
      </c>
      <c r="T469" s="71" t="s">
        <v>3406</v>
      </c>
      <c r="U469" s="71"/>
    </row>
    <row r="470" spans="1:21">
      <c r="A470" s="2"/>
      <c r="B470" s="5" t="s">
        <v>29</v>
      </c>
      <c r="C470" s="14">
        <v>2974949925</v>
      </c>
      <c r="D470" s="14">
        <v>3945357365</v>
      </c>
      <c r="E470" s="14">
        <f t="shared" ref="E470:E471" si="102">D470-C470</f>
        <v>970407440</v>
      </c>
      <c r="F470" s="53">
        <f t="shared" ref="F470:F471" si="103">IFERROR((D470/C470-1)*100,0)</f>
        <v>32.619286524629487</v>
      </c>
      <c r="G470" s="14">
        <v>4983173587</v>
      </c>
      <c r="H470" s="53">
        <v>79.2</v>
      </c>
      <c r="I470" s="5" t="s">
        <v>18</v>
      </c>
      <c r="J470" s="13" t="s">
        <v>18</v>
      </c>
      <c r="K470" s="13" t="s">
        <v>18</v>
      </c>
      <c r="L470" s="14"/>
      <c r="M470" s="14"/>
      <c r="N470" s="14"/>
      <c r="O470" s="72"/>
      <c r="P470" s="72"/>
      <c r="Q470" s="70" t="s">
        <v>18</v>
      </c>
      <c r="R470" s="70"/>
      <c r="S470" s="12" t="s">
        <v>18</v>
      </c>
      <c r="T470" s="71" t="s">
        <v>18</v>
      </c>
      <c r="U470" s="71"/>
    </row>
    <row r="471" spans="1:21">
      <c r="A471" s="13" t="s">
        <v>614</v>
      </c>
      <c r="B471" s="5" t="s">
        <v>165</v>
      </c>
      <c r="C471" s="14">
        <v>1910334161</v>
      </c>
      <c r="D471" s="14">
        <v>2507228313</v>
      </c>
      <c r="E471" s="14">
        <f t="shared" si="102"/>
        <v>596894152</v>
      </c>
      <c r="F471" s="53">
        <f t="shared" si="103"/>
        <v>31.245536209620226</v>
      </c>
      <c r="G471" s="14">
        <v>3001105776</v>
      </c>
      <c r="H471" s="53">
        <v>83.5</v>
      </c>
      <c r="I471" s="5" t="s">
        <v>18</v>
      </c>
      <c r="J471" s="13" t="s">
        <v>18</v>
      </c>
      <c r="K471" s="13" t="s">
        <v>18</v>
      </c>
      <c r="L471" s="14"/>
      <c r="M471" s="14"/>
      <c r="N471" s="14"/>
      <c r="O471" s="72"/>
      <c r="P471" s="72"/>
      <c r="Q471" s="70" t="s">
        <v>18</v>
      </c>
      <c r="R471" s="70"/>
      <c r="S471" s="12" t="s">
        <v>18</v>
      </c>
      <c r="T471" s="71" t="s">
        <v>18</v>
      </c>
      <c r="U471" s="71"/>
    </row>
    <row r="472" spans="1:21">
      <c r="A472" s="13" t="s">
        <v>608</v>
      </c>
      <c r="B472" s="5" t="s">
        <v>18</v>
      </c>
      <c r="C472" s="14"/>
      <c r="D472" s="14"/>
      <c r="E472" s="14"/>
      <c r="F472" s="53" t="s">
        <v>18</v>
      </c>
      <c r="G472" s="14"/>
      <c r="H472" s="53" t="s">
        <v>18</v>
      </c>
      <c r="I472" s="5" t="s">
        <v>23</v>
      </c>
      <c r="J472" s="13" t="s">
        <v>169</v>
      </c>
      <c r="K472" s="13" t="s">
        <v>170</v>
      </c>
      <c r="L472" s="14">
        <v>3732</v>
      </c>
      <c r="M472" s="14">
        <v>3732</v>
      </c>
      <c r="N472" s="14">
        <v>3669</v>
      </c>
      <c r="O472" s="72">
        <v>4695</v>
      </c>
      <c r="P472" s="72"/>
      <c r="Q472" s="70" t="s">
        <v>69</v>
      </c>
      <c r="R472" s="70"/>
      <c r="S472" s="15">
        <v>25.8</v>
      </c>
      <c r="T472" s="71" t="s">
        <v>3407</v>
      </c>
      <c r="U472" s="71"/>
    </row>
    <row r="473" spans="1:21">
      <c r="A473" s="2"/>
      <c r="B473" s="5" t="s">
        <v>18</v>
      </c>
      <c r="C473" s="14"/>
      <c r="D473" s="14"/>
      <c r="E473" s="14"/>
      <c r="F473" s="53" t="s">
        <v>18</v>
      </c>
      <c r="G473" s="14"/>
      <c r="H473" s="53" t="s">
        <v>18</v>
      </c>
      <c r="I473" s="5" t="s">
        <v>23</v>
      </c>
      <c r="J473" s="13" t="s">
        <v>615</v>
      </c>
      <c r="K473" s="13" t="s">
        <v>616</v>
      </c>
      <c r="L473" s="14">
        <v>8077</v>
      </c>
      <c r="M473" s="14">
        <v>8077</v>
      </c>
      <c r="N473" s="14">
        <v>7800</v>
      </c>
      <c r="O473" s="72">
        <v>7958</v>
      </c>
      <c r="P473" s="72"/>
      <c r="Q473" s="70" t="s">
        <v>69</v>
      </c>
      <c r="R473" s="70"/>
      <c r="S473" s="15">
        <v>-1.5</v>
      </c>
      <c r="T473" s="71" t="s">
        <v>3408</v>
      </c>
      <c r="U473" s="71"/>
    </row>
    <row r="474" spans="1:21">
      <c r="A474" s="2"/>
      <c r="B474" s="5" t="s">
        <v>29</v>
      </c>
      <c r="C474" s="14">
        <v>1910334161</v>
      </c>
      <c r="D474" s="14">
        <v>2507228313</v>
      </c>
      <c r="E474" s="14">
        <f t="shared" ref="E474:E475" si="104">D474-C474</f>
        <v>596894152</v>
      </c>
      <c r="F474" s="53">
        <f t="shared" ref="F474:F475" si="105">IFERROR((D474/C474-1)*100,0)</f>
        <v>31.245536209620226</v>
      </c>
      <c r="G474" s="14">
        <v>3001105776</v>
      </c>
      <c r="H474" s="53">
        <v>83.5</v>
      </c>
      <c r="I474" s="5" t="s">
        <v>18</v>
      </c>
      <c r="J474" s="13" t="s">
        <v>18</v>
      </c>
      <c r="K474" s="13" t="s">
        <v>18</v>
      </c>
      <c r="L474" s="14"/>
      <c r="M474" s="14"/>
      <c r="N474" s="14"/>
      <c r="O474" s="72"/>
      <c r="P474" s="72"/>
      <c r="Q474" s="70" t="s">
        <v>18</v>
      </c>
      <c r="R474" s="70"/>
      <c r="S474" s="12" t="s">
        <v>18</v>
      </c>
      <c r="T474" s="71" t="s">
        <v>18</v>
      </c>
      <c r="U474" s="71"/>
    </row>
    <row r="475" spans="1:21">
      <c r="A475" s="13" t="s">
        <v>617</v>
      </c>
      <c r="B475" s="5" t="s">
        <v>32</v>
      </c>
      <c r="C475" s="14">
        <v>181742876</v>
      </c>
      <c r="D475" s="14">
        <v>211061288</v>
      </c>
      <c r="E475" s="14">
        <f t="shared" si="104"/>
        <v>29318412</v>
      </c>
      <c r="F475" s="53">
        <f t="shared" si="105"/>
        <v>16.131808104544355</v>
      </c>
      <c r="G475" s="14">
        <v>234035064</v>
      </c>
      <c r="H475" s="53">
        <v>90.2</v>
      </c>
      <c r="I475" s="5" t="s">
        <v>18</v>
      </c>
      <c r="J475" s="13" t="s">
        <v>18</v>
      </c>
      <c r="K475" s="13" t="s">
        <v>18</v>
      </c>
      <c r="L475" s="14"/>
      <c r="M475" s="14"/>
      <c r="N475" s="14"/>
      <c r="O475" s="72"/>
      <c r="P475" s="72"/>
      <c r="Q475" s="70" t="s">
        <v>18</v>
      </c>
      <c r="R475" s="70"/>
      <c r="S475" s="12" t="s">
        <v>18</v>
      </c>
      <c r="T475" s="71" t="s">
        <v>18</v>
      </c>
      <c r="U475" s="71"/>
    </row>
    <row r="476" spans="1:21">
      <c r="A476" s="13" t="s">
        <v>608</v>
      </c>
      <c r="B476" s="5" t="s">
        <v>18</v>
      </c>
      <c r="C476" s="14"/>
      <c r="D476" s="14"/>
      <c r="E476" s="14"/>
      <c r="F476" s="53" t="s">
        <v>18</v>
      </c>
      <c r="G476" s="14"/>
      <c r="H476" s="53" t="s">
        <v>18</v>
      </c>
      <c r="I476" s="5" t="s">
        <v>23</v>
      </c>
      <c r="J476" s="13" t="s">
        <v>618</v>
      </c>
      <c r="K476" s="13" t="s">
        <v>182</v>
      </c>
      <c r="L476" s="14">
        <v>1500</v>
      </c>
      <c r="M476" s="14">
        <v>1125</v>
      </c>
      <c r="N476" s="14">
        <v>762</v>
      </c>
      <c r="O476" s="72">
        <v>858</v>
      </c>
      <c r="P476" s="72"/>
      <c r="Q476" s="74">
        <v>57.2</v>
      </c>
      <c r="R476" s="74"/>
      <c r="S476" s="15">
        <v>-23.7</v>
      </c>
      <c r="T476" s="71" t="s">
        <v>3409</v>
      </c>
      <c r="U476" s="71"/>
    </row>
    <row r="477" spans="1:21">
      <c r="A477" s="2"/>
      <c r="B477" s="5" t="s">
        <v>18</v>
      </c>
      <c r="C477" s="14"/>
      <c r="D477" s="14"/>
      <c r="E477" s="14"/>
      <c r="F477" s="53" t="s">
        <v>18</v>
      </c>
      <c r="G477" s="14"/>
      <c r="H477" s="53" t="s">
        <v>18</v>
      </c>
      <c r="I477" s="5" t="s">
        <v>23</v>
      </c>
      <c r="J477" s="13" t="s">
        <v>619</v>
      </c>
      <c r="K477" s="13" t="s">
        <v>182</v>
      </c>
      <c r="L477" s="14">
        <v>70</v>
      </c>
      <c r="M477" s="14">
        <v>0</v>
      </c>
      <c r="N477" s="14">
        <v>0</v>
      </c>
      <c r="O477" s="72">
        <v>0</v>
      </c>
      <c r="P477" s="72"/>
      <c r="Q477" s="70" t="s">
        <v>26</v>
      </c>
      <c r="R477" s="70"/>
      <c r="S477" s="15">
        <v>0</v>
      </c>
      <c r="T477" s="71" t="s">
        <v>18</v>
      </c>
      <c r="U477" s="71"/>
    </row>
    <row r="478" spans="1:21">
      <c r="A478" s="2"/>
      <c r="B478" s="5" t="s">
        <v>18</v>
      </c>
      <c r="C478" s="14"/>
      <c r="D478" s="14"/>
      <c r="E478" s="14"/>
      <c r="F478" s="53" t="s">
        <v>18</v>
      </c>
      <c r="G478" s="14"/>
      <c r="H478" s="53" t="s">
        <v>18</v>
      </c>
      <c r="I478" s="5" t="s">
        <v>23</v>
      </c>
      <c r="J478" s="13" t="s">
        <v>620</v>
      </c>
      <c r="K478" s="13" t="s">
        <v>621</v>
      </c>
      <c r="L478" s="14">
        <v>65</v>
      </c>
      <c r="M478" s="14">
        <v>65</v>
      </c>
      <c r="N478" s="14">
        <v>77</v>
      </c>
      <c r="O478" s="72">
        <v>70</v>
      </c>
      <c r="P478" s="72"/>
      <c r="Q478" s="74">
        <v>107.7</v>
      </c>
      <c r="R478" s="74"/>
      <c r="S478" s="15">
        <v>7.7</v>
      </c>
      <c r="T478" s="71" t="s">
        <v>3410</v>
      </c>
      <c r="U478" s="71"/>
    </row>
    <row r="479" spans="1:21">
      <c r="A479" s="2"/>
      <c r="B479" s="5" t="s">
        <v>29</v>
      </c>
      <c r="C479" s="14">
        <v>181742876</v>
      </c>
      <c r="D479" s="14">
        <v>211061288</v>
      </c>
      <c r="E479" s="14">
        <f>D479-C479</f>
        <v>29318412</v>
      </c>
      <c r="F479" s="53">
        <f>IFERROR((D479/C479-1)*100,0)</f>
        <v>16.131808104544355</v>
      </c>
      <c r="G479" s="14">
        <v>234035064</v>
      </c>
      <c r="H479" s="53">
        <v>90.2</v>
      </c>
      <c r="I479" s="5" t="s">
        <v>18</v>
      </c>
      <c r="J479" s="13" t="s">
        <v>18</v>
      </c>
      <c r="K479" s="13" t="s">
        <v>18</v>
      </c>
      <c r="L479" s="14"/>
      <c r="M479" s="14"/>
      <c r="N479" s="14"/>
      <c r="O479" s="72"/>
      <c r="P479" s="72"/>
      <c r="Q479" s="70" t="s">
        <v>18</v>
      </c>
      <c r="R479" s="70"/>
      <c r="S479" s="12" t="s">
        <v>18</v>
      </c>
      <c r="T479" s="71" t="s">
        <v>18</v>
      </c>
      <c r="U479" s="71"/>
    </row>
    <row r="480" spans="1:21" ht="25.5">
      <c r="A480" s="11" t="s">
        <v>622</v>
      </c>
      <c r="B480" s="5" t="s">
        <v>18</v>
      </c>
      <c r="C480" s="14"/>
      <c r="D480" s="14"/>
      <c r="E480" s="14"/>
      <c r="F480" s="53" t="s">
        <v>18</v>
      </c>
      <c r="G480" s="14"/>
      <c r="H480" s="53" t="s">
        <v>18</v>
      </c>
      <c r="I480" s="5" t="s">
        <v>18</v>
      </c>
      <c r="J480" s="13" t="s">
        <v>18</v>
      </c>
      <c r="K480" s="13" t="s">
        <v>18</v>
      </c>
      <c r="L480" s="14"/>
      <c r="M480" s="14"/>
      <c r="N480" s="14"/>
      <c r="O480" s="72"/>
      <c r="P480" s="72"/>
      <c r="Q480" s="70" t="s">
        <v>18</v>
      </c>
      <c r="R480" s="70"/>
      <c r="S480" s="12" t="s">
        <v>18</v>
      </c>
      <c r="T480" s="71" t="s">
        <v>18</v>
      </c>
      <c r="U480" s="71"/>
    </row>
    <row r="481" spans="1:21" ht="25.5">
      <c r="A481" s="13" t="s">
        <v>623</v>
      </c>
      <c r="B481" s="5" t="s">
        <v>83</v>
      </c>
      <c r="C481" s="14">
        <v>45858095</v>
      </c>
      <c r="D481" s="14">
        <v>67164293</v>
      </c>
      <c r="E481" s="14">
        <f>D481-C481</f>
        <v>21306198</v>
      </c>
      <c r="F481" s="53">
        <f>IFERROR((D481/C481-1)*100,0)</f>
        <v>46.461149334703066</v>
      </c>
      <c r="G481" s="14">
        <v>133542343</v>
      </c>
      <c r="H481" s="53">
        <v>50.3</v>
      </c>
      <c r="I481" s="5" t="s">
        <v>18</v>
      </c>
      <c r="J481" s="13" t="s">
        <v>18</v>
      </c>
      <c r="K481" s="13" t="s">
        <v>18</v>
      </c>
      <c r="L481" s="14"/>
      <c r="M481" s="14"/>
      <c r="N481" s="14"/>
      <c r="O481" s="72"/>
      <c r="P481" s="72"/>
      <c r="Q481" s="70" t="s">
        <v>18</v>
      </c>
      <c r="R481" s="70"/>
      <c r="S481" s="12" t="s">
        <v>18</v>
      </c>
      <c r="T481" s="71" t="s">
        <v>18</v>
      </c>
      <c r="U481" s="71"/>
    </row>
    <row r="482" spans="1:21">
      <c r="A482" s="13" t="s">
        <v>624</v>
      </c>
      <c r="B482" s="5" t="s">
        <v>18</v>
      </c>
      <c r="C482" s="14"/>
      <c r="D482" s="14"/>
      <c r="E482" s="14"/>
      <c r="F482" s="53" t="s">
        <v>18</v>
      </c>
      <c r="G482" s="14"/>
      <c r="H482" s="53" t="s">
        <v>18</v>
      </c>
      <c r="I482" s="5" t="s">
        <v>23</v>
      </c>
      <c r="J482" s="13" t="s">
        <v>625</v>
      </c>
      <c r="K482" s="13" t="s">
        <v>80</v>
      </c>
      <c r="L482" s="14">
        <v>48250</v>
      </c>
      <c r="M482" s="14">
        <v>35000</v>
      </c>
      <c r="N482" s="14">
        <v>60892</v>
      </c>
      <c r="O482" s="72">
        <v>57309</v>
      </c>
      <c r="P482" s="72"/>
      <c r="Q482" s="74">
        <f t="shared" ref="Q482:Q490" si="106">O482/L482*100</f>
        <v>118.77512953367875</v>
      </c>
      <c r="R482" s="74"/>
      <c r="S482" s="15">
        <f>((O482-M482)/M482)*100</f>
        <v>63.739999999999995</v>
      </c>
      <c r="T482" s="71" t="s">
        <v>3411</v>
      </c>
      <c r="U482" s="71"/>
    </row>
    <row r="483" spans="1:21">
      <c r="A483" s="2"/>
      <c r="B483" s="5" t="s">
        <v>18</v>
      </c>
      <c r="C483" s="14"/>
      <c r="D483" s="14"/>
      <c r="E483" s="14"/>
      <c r="F483" s="53" t="s">
        <v>18</v>
      </c>
      <c r="G483" s="14"/>
      <c r="H483" s="53" t="s">
        <v>18</v>
      </c>
      <c r="I483" s="5" t="s">
        <v>23</v>
      </c>
      <c r="J483" s="13" t="s">
        <v>626</v>
      </c>
      <c r="K483" s="13" t="s">
        <v>80</v>
      </c>
      <c r="L483" s="14">
        <v>25367</v>
      </c>
      <c r="M483" s="14">
        <v>18000</v>
      </c>
      <c r="N483" s="14">
        <v>3662</v>
      </c>
      <c r="O483" s="72">
        <v>3350</v>
      </c>
      <c r="P483" s="72"/>
      <c r="Q483" s="74">
        <f t="shared" si="106"/>
        <v>13.206133953561713</v>
      </c>
      <c r="R483" s="74"/>
      <c r="S483" s="15">
        <f t="shared" ref="S483:S489" si="107">((O483-M483)/M483)*100</f>
        <v>-81.388888888888886</v>
      </c>
      <c r="T483" s="71" t="s">
        <v>627</v>
      </c>
      <c r="U483" s="71"/>
    </row>
    <row r="484" spans="1:21" ht="25.5">
      <c r="A484" s="2"/>
      <c r="B484" s="5" t="s">
        <v>18</v>
      </c>
      <c r="C484" s="14"/>
      <c r="D484" s="14"/>
      <c r="E484" s="14"/>
      <c r="F484" s="53" t="s">
        <v>18</v>
      </c>
      <c r="G484" s="14"/>
      <c r="H484" s="53" t="s">
        <v>18</v>
      </c>
      <c r="I484" s="5" t="s">
        <v>23</v>
      </c>
      <c r="J484" s="13" t="s">
        <v>628</v>
      </c>
      <c r="K484" s="13" t="s">
        <v>80</v>
      </c>
      <c r="L484" s="14">
        <v>780</v>
      </c>
      <c r="M484" s="14">
        <v>610</v>
      </c>
      <c r="N484" s="14">
        <v>667</v>
      </c>
      <c r="O484" s="72">
        <v>743</v>
      </c>
      <c r="P484" s="72"/>
      <c r="Q484" s="74">
        <f t="shared" si="106"/>
        <v>95.256410256410248</v>
      </c>
      <c r="R484" s="74"/>
      <c r="S484" s="15">
        <f t="shared" si="107"/>
        <v>21.803278688524593</v>
      </c>
      <c r="T484" s="71" t="s">
        <v>629</v>
      </c>
      <c r="U484" s="71"/>
    </row>
    <row r="485" spans="1:21" ht="25.5">
      <c r="A485" s="2"/>
      <c r="B485" s="5" t="s">
        <v>18</v>
      </c>
      <c r="C485" s="14"/>
      <c r="D485" s="14"/>
      <c r="E485" s="14"/>
      <c r="F485" s="53" t="s">
        <v>18</v>
      </c>
      <c r="G485" s="14"/>
      <c r="H485" s="53" t="s">
        <v>18</v>
      </c>
      <c r="I485" s="5" t="s">
        <v>23</v>
      </c>
      <c r="J485" s="13" t="s">
        <v>630</v>
      </c>
      <c r="K485" s="13" t="s">
        <v>80</v>
      </c>
      <c r="L485" s="14">
        <v>170</v>
      </c>
      <c r="M485" s="14">
        <v>125</v>
      </c>
      <c r="N485" s="14">
        <v>137</v>
      </c>
      <c r="O485" s="72">
        <v>118</v>
      </c>
      <c r="P485" s="72"/>
      <c r="Q485" s="74">
        <f t="shared" si="106"/>
        <v>69.411764705882348</v>
      </c>
      <c r="R485" s="74"/>
      <c r="S485" s="15">
        <f t="shared" si="107"/>
        <v>-5.6000000000000005</v>
      </c>
      <c r="T485" s="71" t="s">
        <v>631</v>
      </c>
      <c r="U485" s="71"/>
    </row>
    <row r="486" spans="1:21">
      <c r="A486" s="2"/>
      <c r="B486" s="5" t="s">
        <v>18</v>
      </c>
      <c r="C486" s="14"/>
      <c r="D486" s="14"/>
      <c r="E486" s="14"/>
      <c r="F486" s="53" t="s">
        <v>18</v>
      </c>
      <c r="G486" s="14"/>
      <c r="H486" s="53" t="s">
        <v>18</v>
      </c>
      <c r="I486" s="5" t="s">
        <v>23</v>
      </c>
      <c r="J486" s="13" t="s">
        <v>632</v>
      </c>
      <c r="K486" s="13" t="s">
        <v>80</v>
      </c>
      <c r="L486" s="14">
        <v>84</v>
      </c>
      <c r="M486" s="14">
        <v>63</v>
      </c>
      <c r="N486" s="14">
        <v>84</v>
      </c>
      <c r="O486" s="72">
        <v>49</v>
      </c>
      <c r="P486" s="72"/>
      <c r="Q486" s="74">
        <f t="shared" si="106"/>
        <v>58.333333333333336</v>
      </c>
      <c r="R486" s="74"/>
      <c r="S486" s="15">
        <f t="shared" si="107"/>
        <v>-22.222222222222221</v>
      </c>
      <c r="T486" s="71" t="s">
        <v>633</v>
      </c>
      <c r="U486" s="71"/>
    </row>
    <row r="487" spans="1:21">
      <c r="A487" s="2"/>
      <c r="B487" s="5" t="s">
        <v>18</v>
      </c>
      <c r="C487" s="14"/>
      <c r="D487" s="14"/>
      <c r="E487" s="14"/>
      <c r="F487" s="53" t="s">
        <v>18</v>
      </c>
      <c r="G487" s="14"/>
      <c r="H487" s="53" t="s">
        <v>18</v>
      </c>
      <c r="I487" s="5" t="s">
        <v>23</v>
      </c>
      <c r="J487" s="13" t="s">
        <v>634</v>
      </c>
      <c r="K487" s="13" t="s">
        <v>534</v>
      </c>
      <c r="L487" s="14">
        <v>30</v>
      </c>
      <c r="M487" s="14">
        <v>22</v>
      </c>
      <c r="N487" s="14">
        <v>42</v>
      </c>
      <c r="O487" s="72">
        <v>29</v>
      </c>
      <c r="P487" s="72"/>
      <c r="Q487" s="74">
        <f t="shared" si="106"/>
        <v>96.666666666666671</v>
      </c>
      <c r="R487" s="74"/>
      <c r="S487" s="15">
        <f t="shared" si="107"/>
        <v>31.818181818181817</v>
      </c>
      <c r="T487" s="71" t="s">
        <v>635</v>
      </c>
      <c r="U487" s="71"/>
    </row>
    <row r="488" spans="1:21">
      <c r="A488" s="2"/>
      <c r="B488" s="5" t="s">
        <v>18</v>
      </c>
      <c r="C488" s="14"/>
      <c r="D488" s="14"/>
      <c r="E488" s="14"/>
      <c r="F488" s="53" t="s">
        <v>18</v>
      </c>
      <c r="G488" s="14"/>
      <c r="H488" s="53" t="s">
        <v>18</v>
      </c>
      <c r="I488" s="5" t="s">
        <v>23</v>
      </c>
      <c r="J488" s="13" t="s">
        <v>636</v>
      </c>
      <c r="K488" s="13" t="s">
        <v>534</v>
      </c>
      <c r="L488" s="14">
        <v>100</v>
      </c>
      <c r="M488" s="14">
        <v>70</v>
      </c>
      <c r="N488" s="14">
        <v>0</v>
      </c>
      <c r="O488" s="72">
        <v>48</v>
      </c>
      <c r="P488" s="72"/>
      <c r="Q488" s="74">
        <f t="shared" si="106"/>
        <v>48</v>
      </c>
      <c r="R488" s="74"/>
      <c r="S488" s="15">
        <f t="shared" si="107"/>
        <v>-31.428571428571427</v>
      </c>
      <c r="T488" s="71" t="s">
        <v>637</v>
      </c>
      <c r="U488" s="71"/>
    </row>
    <row r="489" spans="1:21">
      <c r="A489" s="2"/>
      <c r="B489" s="5" t="s">
        <v>18</v>
      </c>
      <c r="C489" s="14"/>
      <c r="D489" s="14"/>
      <c r="E489" s="14"/>
      <c r="F489" s="53" t="s">
        <v>18</v>
      </c>
      <c r="G489" s="14"/>
      <c r="H489" s="53" t="s">
        <v>18</v>
      </c>
      <c r="I489" s="5" t="s">
        <v>23</v>
      </c>
      <c r="J489" s="13" t="s">
        <v>638</v>
      </c>
      <c r="K489" s="13" t="s">
        <v>639</v>
      </c>
      <c r="L489" s="14">
        <v>18000</v>
      </c>
      <c r="M489" s="14">
        <v>13500</v>
      </c>
      <c r="N489" s="14">
        <v>0</v>
      </c>
      <c r="O489" s="72">
        <v>0</v>
      </c>
      <c r="P489" s="72"/>
      <c r="Q489" s="74">
        <f t="shared" si="106"/>
        <v>0</v>
      </c>
      <c r="R489" s="74"/>
      <c r="S489" s="15">
        <f t="shared" si="107"/>
        <v>-100</v>
      </c>
      <c r="T489" s="71" t="s">
        <v>640</v>
      </c>
      <c r="U489" s="71"/>
    </row>
    <row r="490" spans="1:21">
      <c r="A490" s="2"/>
      <c r="B490" s="5" t="s">
        <v>18</v>
      </c>
      <c r="C490" s="14"/>
      <c r="D490" s="14"/>
      <c r="E490" s="14"/>
      <c r="F490" s="53" t="s">
        <v>18</v>
      </c>
      <c r="G490" s="14"/>
      <c r="H490" s="53" t="s">
        <v>18</v>
      </c>
      <c r="I490" s="5" t="s">
        <v>23</v>
      </c>
      <c r="J490" s="13" t="s">
        <v>641</v>
      </c>
      <c r="K490" s="13" t="s">
        <v>642</v>
      </c>
      <c r="L490" s="14">
        <v>11000</v>
      </c>
      <c r="M490" s="14">
        <v>8500</v>
      </c>
      <c r="N490" s="14">
        <v>0</v>
      </c>
      <c r="O490" s="72">
        <v>900</v>
      </c>
      <c r="P490" s="72"/>
      <c r="Q490" s="74">
        <f t="shared" si="106"/>
        <v>8.1818181818181817</v>
      </c>
      <c r="R490" s="74"/>
      <c r="S490" s="15">
        <f>((O490-M490)/M490)*100</f>
        <v>-89.411764705882362</v>
      </c>
      <c r="T490" s="71" t="s">
        <v>643</v>
      </c>
      <c r="U490" s="71"/>
    </row>
    <row r="491" spans="1:21">
      <c r="A491" s="2"/>
      <c r="B491" s="5" t="s">
        <v>29</v>
      </c>
      <c r="C491" s="14">
        <v>45858095</v>
      </c>
      <c r="D491" s="14">
        <v>67164293</v>
      </c>
      <c r="E491" s="14">
        <f t="shared" ref="E491:E492" si="108">D491-C491</f>
        <v>21306198</v>
      </c>
      <c r="F491" s="53">
        <f t="shared" ref="F491:F492" si="109">IFERROR((D491/C491-1)*100,0)</f>
        <v>46.461149334703066</v>
      </c>
      <c r="G491" s="14">
        <v>133542343</v>
      </c>
      <c r="H491" s="53">
        <v>50.3</v>
      </c>
      <c r="I491" s="5" t="s">
        <v>18</v>
      </c>
      <c r="J491" s="13" t="s">
        <v>18</v>
      </c>
      <c r="K491" s="13" t="s">
        <v>18</v>
      </c>
      <c r="L491" s="14"/>
      <c r="M491" s="14"/>
      <c r="N491" s="14"/>
      <c r="O491" s="72"/>
      <c r="P491" s="72"/>
      <c r="Q491" s="70"/>
      <c r="R491" s="70"/>
      <c r="S491" s="15"/>
      <c r="T491" s="71" t="s">
        <v>18</v>
      </c>
      <c r="U491" s="71"/>
    </row>
    <row r="492" spans="1:21" ht="25.5">
      <c r="A492" s="13" t="s">
        <v>644</v>
      </c>
      <c r="B492" s="5" t="s">
        <v>83</v>
      </c>
      <c r="C492" s="14">
        <v>425491824</v>
      </c>
      <c r="D492" s="14">
        <v>244882956</v>
      </c>
      <c r="E492" s="14">
        <f t="shared" si="108"/>
        <v>-180608868</v>
      </c>
      <c r="F492" s="53">
        <f t="shared" si="109"/>
        <v>-42.447083072505762</v>
      </c>
      <c r="G492" s="14">
        <v>612591460</v>
      </c>
      <c r="H492" s="53">
        <v>40</v>
      </c>
      <c r="I492" s="5" t="s">
        <v>18</v>
      </c>
      <c r="J492" s="13" t="s">
        <v>18</v>
      </c>
      <c r="K492" s="13" t="s">
        <v>18</v>
      </c>
      <c r="L492" s="14"/>
      <c r="M492" s="14"/>
      <c r="N492" s="14"/>
      <c r="O492" s="72"/>
      <c r="P492" s="72"/>
      <c r="Q492" s="70" t="s">
        <v>18</v>
      </c>
      <c r="R492" s="70"/>
      <c r="S492" s="12" t="s">
        <v>18</v>
      </c>
      <c r="T492" s="71" t="s">
        <v>18</v>
      </c>
      <c r="U492" s="71"/>
    </row>
    <row r="493" spans="1:21" ht="25.5">
      <c r="A493" s="13" t="s">
        <v>645</v>
      </c>
      <c r="B493" s="5" t="s">
        <v>18</v>
      </c>
      <c r="C493" s="14"/>
      <c r="D493" s="14"/>
      <c r="E493" s="14"/>
      <c r="F493" s="53" t="s">
        <v>18</v>
      </c>
      <c r="G493" s="14"/>
      <c r="H493" s="53" t="s">
        <v>18</v>
      </c>
      <c r="I493" s="5" t="s">
        <v>23</v>
      </c>
      <c r="J493" s="13" t="s">
        <v>646</v>
      </c>
      <c r="K493" s="13" t="s">
        <v>647</v>
      </c>
      <c r="L493" s="14">
        <v>2</v>
      </c>
      <c r="M493" s="14">
        <v>2</v>
      </c>
      <c r="N493" s="14">
        <v>1</v>
      </c>
      <c r="O493" s="72">
        <v>0</v>
      </c>
      <c r="P493" s="72"/>
      <c r="Q493" s="70">
        <f>O493/L493*100</f>
        <v>0</v>
      </c>
      <c r="R493" s="70"/>
      <c r="S493" s="17">
        <f>((O493-M493)/M493)*100</f>
        <v>-100</v>
      </c>
      <c r="T493" s="71" t="s">
        <v>3412</v>
      </c>
      <c r="U493" s="71"/>
    </row>
    <row r="494" spans="1:21" ht="25.5">
      <c r="A494" s="2"/>
      <c r="B494" s="5" t="s">
        <v>18</v>
      </c>
      <c r="C494" s="14"/>
      <c r="D494" s="14"/>
      <c r="E494" s="14"/>
      <c r="F494" s="53" t="s">
        <v>18</v>
      </c>
      <c r="G494" s="14"/>
      <c r="H494" s="53" t="s">
        <v>18</v>
      </c>
      <c r="I494" s="5" t="s">
        <v>23</v>
      </c>
      <c r="J494" s="13" t="s">
        <v>648</v>
      </c>
      <c r="K494" s="13" t="s">
        <v>647</v>
      </c>
      <c r="L494" s="14">
        <v>600</v>
      </c>
      <c r="M494" s="14">
        <v>500</v>
      </c>
      <c r="N494" s="14">
        <v>474</v>
      </c>
      <c r="O494" s="72">
        <v>93</v>
      </c>
      <c r="P494" s="72"/>
      <c r="Q494" s="74">
        <f>O494/L494*100</f>
        <v>15.5</v>
      </c>
      <c r="R494" s="74"/>
      <c r="S494" s="17">
        <f t="shared" ref="S494:S496" si="110">((O494-M494)/M494)*100</f>
        <v>-81.399999999999991</v>
      </c>
      <c r="T494" s="71" t="s">
        <v>3413</v>
      </c>
      <c r="U494" s="71"/>
    </row>
    <row r="495" spans="1:21">
      <c r="A495" s="2"/>
      <c r="B495" s="5" t="s">
        <v>18</v>
      </c>
      <c r="C495" s="14"/>
      <c r="D495" s="14"/>
      <c r="E495" s="14"/>
      <c r="F495" s="53" t="s">
        <v>18</v>
      </c>
      <c r="G495" s="14"/>
      <c r="H495" s="53" t="s">
        <v>18</v>
      </c>
      <c r="I495" s="5" t="s">
        <v>23</v>
      </c>
      <c r="J495" s="13" t="s">
        <v>649</v>
      </c>
      <c r="K495" s="13" t="s">
        <v>98</v>
      </c>
      <c r="L495" s="14">
        <v>12000</v>
      </c>
      <c r="M495" s="14">
        <v>9000</v>
      </c>
      <c r="N495" s="14">
        <v>12902</v>
      </c>
      <c r="O495" s="72">
        <v>16907</v>
      </c>
      <c r="P495" s="72"/>
      <c r="Q495" s="74">
        <f>O495/L495*100</f>
        <v>140.89166666666665</v>
      </c>
      <c r="R495" s="74"/>
      <c r="S495" s="17">
        <f t="shared" si="110"/>
        <v>87.855555555555554</v>
      </c>
      <c r="T495" s="71" t="s">
        <v>3414</v>
      </c>
      <c r="U495" s="71"/>
    </row>
    <row r="496" spans="1:21">
      <c r="A496" s="2"/>
      <c r="B496" s="5" t="s">
        <v>18</v>
      </c>
      <c r="C496" s="14"/>
      <c r="D496" s="14"/>
      <c r="E496" s="14"/>
      <c r="F496" s="53" t="s">
        <v>18</v>
      </c>
      <c r="G496" s="14"/>
      <c r="H496" s="53" t="s">
        <v>18</v>
      </c>
      <c r="I496" s="5" t="s">
        <v>23</v>
      </c>
      <c r="J496" s="13" t="s">
        <v>650</v>
      </c>
      <c r="K496" s="13" t="s">
        <v>651</v>
      </c>
      <c r="L496" s="14">
        <v>750</v>
      </c>
      <c r="M496" s="14">
        <v>550</v>
      </c>
      <c r="N496" s="14">
        <v>794</v>
      </c>
      <c r="O496" s="72">
        <v>692</v>
      </c>
      <c r="P496" s="72"/>
      <c r="Q496" s="74">
        <f>O496/L496*100</f>
        <v>92.266666666666666</v>
      </c>
      <c r="R496" s="74"/>
      <c r="S496" s="17">
        <f t="shared" si="110"/>
        <v>25.818181818181817</v>
      </c>
      <c r="T496" s="71" t="s">
        <v>3415</v>
      </c>
      <c r="U496" s="71"/>
    </row>
    <row r="497" spans="1:21">
      <c r="A497" s="2"/>
      <c r="B497" s="5" t="s">
        <v>29</v>
      </c>
      <c r="C497" s="14">
        <v>425491824</v>
      </c>
      <c r="D497" s="14">
        <v>244882956</v>
      </c>
      <c r="E497" s="14">
        <f t="shared" ref="E497:E498" si="111">D497-C497</f>
        <v>-180608868</v>
      </c>
      <c r="F497" s="53">
        <f t="shared" ref="F497:F498" si="112">IFERROR((D497/C497-1)*100,0)</f>
        <v>-42.447083072505762</v>
      </c>
      <c r="G497" s="14">
        <v>612591460</v>
      </c>
      <c r="H497" s="53">
        <v>40</v>
      </c>
      <c r="I497" s="5" t="s">
        <v>18</v>
      </c>
      <c r="J497" s="13" t="s">
        <v>18</v>
      </c>
      <c r="K497" s="13" t="s">
        <v>18</v>
      </c>
      <c r="L497" s="14"/>
      <c r="M497" s="14"/>
      <c r="N497" s="14"/>
      <c r="O497" s="72"/>
      <c r="P497" s="72"/>
      <c r="Q497" s="70" t="s">
        <v>18</v>
      </c>
      <c r="R497" s="70"/>
      <c r="S497" s="12" t="s">
        <v>18</v>
      </c>
      <c r="T497" s="71" t="s">
        <v>18</v>
      </c>
      <c r="U497" s="71"/>
    </row>
    <row r="498" spans="1:21">
      <c r="A498" s="13" t="s">
        <v>652</v>
      </c>
      <c r="B498" s="5" t="s">
        <v>273</v>
      </c>
      <c r="C498" s="14">
        <v>10177234</v>
      </c>
      <c r="D498" s="14">
        <v>15028391</v>
      </c>
      <c r="E498" s="14">
        <f t="shared" si="111"/>
        <v>4851157</v>
      </c>
      <c r="F498" s="53">
        <f t="shared" si="112"/>
        <v>47.666753068662857</v>
      </c>
      <c r="G498" s="14">
        <v>23260512</v>
      </c>
      <c r="H498" s="53">
        <v>64.599999999999994</v>
      </c>
      <c r="I498" s="5" t="s">
        <v>18</v>
      </c>
      <c r="J498" s="13" t="s">
        <v>18</v>
      </c>
      <c r="K498" s="13" t="s">
        <v>18</v>
      </c>
      <c r="L498" s="14"/>
      <c r="M498" s="14"/>
      <c r="N498" s="14"/>
      <c r="O498" s="72"/>
      <c r="P498" s="72"/>
      <c r="Q498" s="70" t="s">
        <v>18</v>
      </c>
      <c r="R498" s="70"/>
      <c r="S498" s="12" t="s">
        <v>18</v>
      </c>
      <c r="T498" s="71" t="s">
        <v>18</v>
      </c>
      <c r="U498" s="71"/>
    </row>
    <row r="499" spans="1:21">
      <c r="A499" s="13" t="s">
        <v>653</v>
      </c>
      <c r="B499" s="5" t="s">
        <v>18</v>
      </c>
      <c r="C499" s="14"/>
      <c r="D499" s="14"/>
      <c r="E499" s="14"/>
      <c r="F499" s="53" t="s">
        <v>18</v>
      </c>
      <c r="G499" s="14"/>
      <c r="H499" s="53" t="s">
        <v>18</v>
      </c>
      <c r="I499" s="5" t="s">
        <v>23</v>
      </c>
      <c r="J499" s="13" t="s">
        <v>654</v>
      </c>
      <c r="K499" s="13" t="s">
        <v>655</v>
      </c>
      <c r="L499" s="14">
        <v>66</v>
      </c>
      <c r="M499" s="14">
        <v>48</v>
      </c>
      <c r="N499" s="14">
        <v>57</v>
      </c>
      <c r="O499" s="72">
        <v>119</v>
      </c>
      <c r="P499" s="72"/>
      <c r="Q499" s="74">
        <f>O499/L499*100</f>
        <v>180.30303030303031</v>
      </c>
      <c r="R499" s="74"/>
      <c r="S499" s="17">
        <f>((O499-M499)/M499)*100</f>
        <v>147.91666666666669</v>
      </c>
      <c r="T499" s="71" t="s">
        <v>3416</v>
      </c>
      <c r="U499" s="71"/>
    </row>
    <row r="500" spans="1:21">
      <c r="A500" s="2"/>
      <c r="B500" s="5" t="s">
        <v>18</v>
      </c>
      <c r="C500" s="14"/>
      <c r="D500" s="14"/>
      <c r="E500" s="14"/>
      <c r="F500" s="53" t="s">
        <v>18</v>
      </c>
      <c r="G500" s="14"/>
      <c r="H500" s="53" t="s">
        <v>18</v>
      </c>
      <c r="I500" s="5" t="s">
        <v>23</v>
      </c>
      <c r="J500" s="13" t="s">
        <v>656</v>
      </c>
      <c r="K500" s="13" t="s">
        <v>657</v>
      </c>
      <c r="L500" s="14">
        <v>330</v>
      </c>
      <c r="M500" s="14">
        <v>210</v>
      </c>
      <c r="N500" s="14">
        <v>272</v>
      </c>
      <c r="O500" s="72">
        <v>309</v>
      </c>
      <c r="P500" s="72"/>
      <c r="Q500" s="74">
        <f>O500/L500*100</f>
        <v>93.63636363636364</v>
      </c>
      <c r="R500" s="74"/>
      <c r="S500" s="17">
        <f t="shared" ref="S500:S503" si="113">((O500-M500)/M500)*100</f>
        <v>47.142857142857139</v>
      </c>
      <c r="T500" s="71" t="s">
        <v>658</v>
      </c>
      <c r="U500" s="71"/>
    </row>
    <row r="501" spans="1:21">
      <c r="A501" s="2"/>
      <c r="B501" s="5" t="s">
        <v>18</v>
      </c>
      <c r="C501" s="14"/>
      <c r="D501" s="14"/>
      <c r="E501" s="14"/>
      <c r="F501" s="53" t="s">
        <v>18</v>
      </c>
      <c r="G501" s="14"/>
      <c r="H501" s="53" t="s">
        <v>18</v>
      </c>
      <c r="I501" s="5" t="s">
        <v>23</v>
      </c>
      <c r="J501" s="13" t="s">
        <v>659</v>
      </c>
      <c r="K501" s="13" t="s">
        <v>660</v>
      </c>
      <c r="L501" s="14">
        <v>50</v>
      </c>
      <c r="M501" s="14">
        <v>32</v>
      </c>
      <c r="N501" s="14">
        <v>52</v>
      </c>
      <c r="O501" s="72">
        <v>35</v>
      </c>
      <c r="P501" s="72"/>
      <c r="Q501" s="74">
        <f>O501/L501*100</f>
        <v>70</v>
      </c>
      <c r="R501" s="74"/>
      <c r="S501" s="17">
        <f t="shared" si="113"/>
        <v>9.375</v>
      </c>
      <c r="T501" s="71" t="s">
        <v>658</v>
      </c>
      <c r="U501" s="71"/>
    </row>
    <row r="502" spans="1:21" ht="25.5">
      <c r="A502" s="2"/>
      <c r="B502" s="5" t="s">
        <v>18</v>
      </c>
      <c r="C502" s="14"/>
      <c r="D502" s="14"/>
      <c r="E502" s="14"/>
      <c r="F502" s="53" t="s">
        <v>18</v>
      </c>
      <c r="G502" s="14"/>
      <c r="H502" s="53" t="s">
        <v>18</v>
      </c>
      <c r="I502" s="5" t="s">
        <v>23</v>
      </c>
      <c r="J502" s="13" t="s">
        <v>661</v>
      </c>
      <c r="K502" s="13" t="s">
        <v>662</v>
      </c>
      <c r="L502" s="14">
        <v>4</v>
      </c>
      <c r="M502" s="14">
        <v>2</v>
      </c>
      <c r="N502" s="14">
        <v>6</v>
      </c>
      <c r="O502" s="72">
        <v>0</v>
      </c>
      <c r="P502" s="72"/>
      <c r="Q502" s="70">
        <f>O502/L502*100</f>
        <v>0</v>
      </c>
      <c r="R502" s="70"/>
      <c r="S502" s="17">
        <f t="shared" si="113"/>
        <v>-100</v>
      </c>
      <c r="T502" s="71" t="s">
        <v>3417</v>
      </c>
      <c r="U502" s="71"/>
    </row>
    <row r="503" spans="1:21">
      <c r="A503" s="2"/>
      <c r="B503" s="5" t="s">
        <v>18</v>
      </c>
      <c r="C503" s="14"/>
      <c r="D503" s="14"/>
      <c r="E503" s="14"/>
      <c r="F503" s="53" t="s">
        <v>18</v>
      </c>
      <c r="G503" s="14"/>
      <c r="H503" s="53" t="s">
        <v>18</v>
      </c>
      <c r="I503" s="5" t="s">
        <v>23</v>
      </c>
      <c r="J503" s="13" t="s">
        <v>663</v>
      </c>
      <c r="K503" s="13" t="s">
        <v>664</v>
      </c>
      <c r="L503" s="14">
        <v>1000</v>
      </c>
      <c r="M503" s="14">
        <v>750</v>
      </c>
      <c r="N503" s="14">
        <v>1441</v>
      </c>
      <c r="O503" s="72">
        <v>1104</v>
      </c>
      <c r="P503" s="72"/>
      <c r="Q503" s="74">
        <f>O503/L503*100</f>
        <v>110.4</v>
      </c>
      <c r="R503" s="74"/>
      <c r="S503" s="17">
        <f t="shared" si="113"/>
        <v>47.199999999999996</v>
      </c>
      <c r="T503" s="71" t="s">
        <v>665</v>
      </c>
      <c r="U503" s="71"/>
    </row>
    <row r="504" spans="1:21">
      <c r="A504" s="2"/>
      <c r="B504" s="5" t="s">
        <v>29</v>
      </c>
      <c r="C504" s="14">
        <v>10177234</v>
      </c>
      <c r="D504" s="14">
        <v>15028391</v>
      </c>
      <c r="E504" s="14">
        <f>D504-C504</f>
        <v>4851157</v>
      </c>
      <c r="F504" s="53">
        <f>IFERROR((D504/C504-1)*100,0)</f>
        <v>47.666753068662857</v>
      </c>
      <c r="G504" s="14">
        <v>23260512</v>
      </c>
      <c r="H504" s="53">
        <v>64.599999999999994</v>
      </c>
      <c r="I504" s="5" t="s">
        <v>18</v>
      </c>
      <c r="J504" s="13" t="s">
        <v>18</v>
      </c>
      <c r="K504" s="13" t="s">
        <v>18</v>
      </c>
      <c r="L504" s="14"/>
      <c r="M504" s="14"/>
      <c r="N504" s="14"/>
      <c r="O504" s="72"/>
      <c r="P504" s="72"/>
      <c r="Q504" s="70" t="s">
        <v>18</v>
      </c>
      <c r="R504" s="70"/>
      <c r="S504" s="12" t="s">
        <v>18</v>
      </c>
      <c r="T504" s="71" t="s">
        <v>18</v>
      </c>
      <c r="U504" s="71"/>
    </row>
    <row r="505" spans="1:21" ht="25.5">
      <c r="A505" s="11" t="s">
        <v>666</v>
      </c>
      <c r="B505" s="5" t="s">
        <v>18</v>
      </c>
      <c r="C505" s="14"/>
      <c r="D505" s="14"/>
      <c r="E505" s="14"/>
      <c r="F505" s="53" t="s">
        <v>18</v>
      </c>
      <c r="G505" s="14"/>
      <c r="H505" s="53" t="s">
        <v>18</v>
      </c>
      <c r="I505" s="5" t="s">
        <v>18</v>
      </c>
      <c r="J505" s="13" t="s">
        <v>18</v>
      </c>
      <c r="K505" s="13" t="s">
        <v>18</v>
      </c>
      <c r="L505" s="14"/>
      <c r="M505" s="14"/>
      <c r="N505" s="14"/>
      <c r="O505" s="72"/>
      <c r="P505" s="72"/>
      <c r="Q505" s="70" t="s">
        <v>18</v>
      </c>
      <c r="R505" s="70"/>
      <c r="S505" s="12" t="s">
        <v>18</v>
      </c>
      <c r="T505" s="71" t="s">
        <v>18</v>
      </c>
      <c r="U505" s="71"/>
    </row>
    <row r="506" spans="1:21" ht="25.5">
      <c r="A506" s="13" t="s">
        <v>667</v>
      </c>
      <c r="B506" s="5" t="s">
        <v>607</v>
      </c>
      <c r="C506" s="14">
        <v>425196905</v>
      </c>
      <c r="D506" s="14">
        <v>549781823</v>
      </c>
      <c r="E506" s="14">
        <f>D506-C506</f>
        <v>124584918</v>
      </c>
      <c r="F506" s="53">
        <f>IFERROR((D506/C506-1)*100,0)</f>
        <v>29.300523248164279</v>
      </c>
      <c r="G506" s="14">
        <v>840527106</v>
      </c>
      <c r="H506" s="53">
        <v>65.400000000000006</v>
      </c>
      <c r="I506" s="5" t="s">
        <v>18</v>
      </c>
      <c r="J506" s="13" t="s">
        <v>18</v>
      </c>
      <c r="K506" s="13" t="s">
        <v>18</v>
      </c>
      <c r="L506" s="14"/>
      <c r="M506" s="14"/>
      <c r="N506" s="14"/>
      <c r="O506" s="72"/>
      <c r="P506" s="72"/>
      <c r="Q506" s="70" t="s">
        <v>18</v>
      </c>
      <c r="R506" s="70"/>
      <c r="S506" s="12" t="s">
        <v>18</v>
      </c>
      <c r="T506" s="71" t="s">
        <v>18</v>
      </c>
      <c r="U506" s="71"/>
    </row>
    <row r="507" spans="1:21" ht="25.5">
      <c r="A507" s="13" t="s">
        <v>668</v>
      </c>
      <c r="B507" s="5" t="s">
        <v>18</v>
      </c>
      <c r="C507" s="14"/>
      <c r="D507" s="14"/>
      <c r="E507" s="14"/>
      <c r="F507" s="53" t="s">
        <v>18</v>
      </c>
      <c r="G507" s="14"/>
      <c r="H507" s="53" t="s">
        <v>18</v>
      </c>
      <c r="I507" s="5" t="s">
        <v>23</v>
      </c>
      <c r="J507" s="13" t="s">
        <v>669</v>
      </c>
      <c r="K507" s="13" t="s">
        <v>670</v>
      </c>
      <c r="L507" s="14">
        <v>7800</v>
      </c>
      <c r="M507" s="14">
        <v>8433</v>
      </c>
      <c r="N507" s="14">
        <v>7463</v>
      </c>
      <c r="O507" s="72">
        <v>7405</v>
      </c>
      <c r="P507" s="72"/>
      <c r="Q507" s="70" t="s">
        <v>69</v>
      </c>
      <c r="R507" s="70"/>
      <c r="S507" s="15">
        <v>-12.2</v>
      </c>
      <c r="T507" s="71" t="s">
        <v>671</v>
      </c>
      <c r="U507" s="71"/>
    </row>
    <row r="508" spans="1:21">
      <c r="A508" s="2"/>
      <c r="B508" s="5" t="s">
        <v>29</v>
      </c>
      <c r="C508" s="14">
        <v>425196905</v>
      </c>
      <c r="D508" s="14">
        <v>549781823</v>
      </c>
      <c r="E508" s="14">
        <f>D508-C508</f>
        <v>124584918</v>
      </c>
      <c r="F508" s="53">
        <f>IFERROR((D508/C508-1)*100,0)</f>
        <v>29.300523248164279</v>
      </c>
      <c r="G508" s="14">
        <v>840527106</v>
      </c>
      <c r="H508" s="53">
        <v>65.400000000000006</v>
      </c>
      <c r="I508" s="5" t="s">
        <v>18</v>
      </c>
      <c r="J508" s="13" t="s">
        <v>18</v>
      </c>
      <c r="K508" s="13" t="s">
        <v>18</v>
      </c>
      <c r="L508" s="14"/>
      <c r="M508" s="14"/>
      <c r="N508" s="14"/>
      <c r="O508" s="72"/>
      <c r="P508" s="72"/>
      <c r="Q508" s="70" t="s">
        <v>18</v>
      </c>
      <c r="R508" s="70"/>
      <c r="S508" s="12" t="s">
        <v>18</v>
      </c>
      <c r="T508" s="71" t="s">
        <v>18</v>
      </c>
      <c r="U508" s="71"/>
    </row>
    <row r="509" spans="1:21">
      <c r="A509" s="11" t="s">
        <v>672</v>
      </c>
      <c r="B509" s="5" t="s">
        <v>18</v>
      </c>
      <c r="C509" s="14"/>
      <c r="D509" s="14"/>
      <c r="E509" s="14"/>
      <c r="F509" s="53" t="s">
        <v>18</v>
      </c>
      <c r="G509" s="14"/>
      <c r="H509" s="53" t="s">
        <v>18</v>
      </c>
      <c r="I509" s="5" t="s">
        <v>18</v>
      </c>
      <c r="J509" s="13" t="s">
        <v>18</v>
      </c>
      <c r="K509" s="13" t="s">
        <v>18</v>
      </c>
      <c r="L509" s="14"/>
      <c r="M509" s="14"/>
      <c r="N509" s="14"/>
      <c r="O509" s="72"/>
      <c r="P509" s="72"/>
      <c r="Q509" s="70" t="s">
        <v>18</v>
      </c>
      <c r="R509" s="70"/>
      <c r="S509" s="12" t="s">
        <v>18</v>
      </c>
      <c r="T509" s="71" t="s">
        <v>18</v>
      </c>
      <c r="U509" s="71"/>
    </row>
    <row r="510" spans="1:21">
      <c r="A510" s="13" t="s">
        <v>673</v>
      </c>
      <c r="B510" s="5" t="s">
        <v>83</v>
      </c>
      <c r="C510" s="14">
        <v>62961633</v>
      </c>
      <c r="D510" s="14">
        <v>73463358</v>
      </c>
      <c r="E510" s="14">
        <f>D510-C510</f>
        <v>10501725</v>
      </c>
      <c r="F510" s="53">
        <f>IFERROR((D510/C510-1)*100,0)</f>
        <v>16.679562615537623</v>
      </c>
      <c r="G510" s="14">
        <v>113519760</v>
      </c>
      <c r="H510" s="53">
        <v>64.7</v>
      </c>
      <c r="I510" s="5" t="s">
        <v>18</v>
      </c>
      <c r="J510" s="13" t="s">
        <v>18</v>
      </c>
      <c r="K510" s="13" t="s">
        <v>18</v>
      </c>
      <c r="L510" s="14"/>
      <c r="M510" s="14"/>
      <c r="N510" s="14"/>
      <c r="O510" s="72"/>
      <c r="P510" s="72"/>
      <c r="Q510" s="70" t="s">
        <v>18</v>
      </c>
      <c r="R510" s="70"/>
      <c r="S510" s="12" t="s">
        <v>18</v>
      </c>
      <c r="T510" s="71" t="s">
        <v>18</v>
      </c>
      <c r="U510" s="71"/>
    </row>
    <row r="511" spans="1:21">
      <c r="A511" s="13" t="s">
        <v>674</v>
      </c>
      <c r="B511" s="5" t="s">
        <v>18</v>
      </c>
      <c r="C511" s="14"/>
      <c r="D511" s="14"/>
      <c r="E511" s="14"/>
      <c r="F511" s="53" t="s">
        <v>18</v>
      </c>
      <c r="G511" s="14"/>
      <c r="H511" s="53" t="s">
        <v>18</v>
      </c>
      <c r="I511" s="5" t="s">
        <v>23</v>
      </c>
      <c r="J511" s="13" t="s">
        <v>675</v>
      </c>
      <c r="K511" s="13" t="s">
        <v>676</v>
      </c>
      <c r="L511" s="14">
        <v>1065</v>
      </c>
      <c r="M511" s="14">
        <v>1030</v>
      </c>
      <c r="N511" s="14">
        <v>730</v>
      </c>
      <c r="O511" s="72"/>
      <c r="P511" s="72"/>
      <c r="Q511" s="70" t="s">
        <v>69</v>
      </c>
      <c r="R511" s="70"/>
      <c r="S511" s="12" t="s">
        <v>26</v>
      </c>
      <c r="T511" s="71" t="s">
        <v>677</v>
      </c>
      <c r="U511" s="71"/>
    </row>
    <row r="512" spans="1:21">
      <c r="A512" s="2"/>
      <c r="B512" s="5" t="s">
        <v>18</v>
      </c>
      <c r="C512" s="14"/>
      <c r="D512" s="14"/>
      <c r="E512" s="14"/>
      <c r="F512" s="53" t="s">
        <v>18</v>
      </c>
      <c r="G512" s="14"/>
      <c r="H512" s="53" t="s">
        <v>18</v>
      </c>
      <c r="I512" s="5" t="s">
        <v>23</v>
      </c>
      <c r="J512" s="13" t="s">
        <v>675</v>
      </c>
      <c r="K512" s="13" t="s">
        <v>678</v>
      </c>
      <c r="L512" s="14">
        <v>70</v>
      </c>
      <c r="M512" s="14">
        <v>65</v>
      </c>
      <c r="N512" s="14">
        <v>59</v>
      </c>
      <c r="O512" s="72"/>
      <c r="P512" s="72"/>
      <c r="Q512" s="70" t="s">
        <v>69</v>
      </c>
      <c r="R512" s="70"/>
      <c r="S512" s="12" t="s">
        <v>26</v>
      </c>
      <c r="T512" s="71" t="s">
        <v>679</v>
      </c>
      <c r="U512" s="71"/>
    </row>
    <row r="513" spans="1:21" ht="25.5">
      <c r="A513" s="2"/>
      <c r="B513" s="5" t="s">
        <v>18</v>
      </c>
      <c r="C513" s="14"/>
      <c r="D513" s="14"/>
      <c r="E513" s="14"/>
      <c r="F513" s="53" t="s">
        <v>18</v>
      </c>
      <c r="G513" s="14"/>
      <c r="H513" s="53" t="s">
        <v>18</v>
      </c>
      <c r="I513" s="5" t="s">
        <v>23</v>
      </c>
      <c r="J513" s="13" t="s">
        <v>680</v>
      </c>
      <c r="K513" s="13" t="s">
        <v>681</v>
      </c>
      <c r="L513" s="14">
        <v>50</v>
      </c>
      <c r="M513" s="14">
        <v>35</v>
      </c>
      <c r="N513" s="14">
        <v>60</v>
      </c>
      <c r="O513" s="72">
        <v>22</v>
      </c>
      <c r="P513" s="72"/>
      <c r="Q513" s="74">
        <v>44</v>
      </c>
      <c r="R513" s="74"/>
      <c r="S513" s="15">
        <v>-37.1</v>
      </c>
      <c r="T513" s="71" t="s">
        <v>18</v>
      </c>
      <c r="U513" s="71"/>
    </row>
    <row r="514" spans="1:21">
      <c r="A514" s="2"/>
      <c r="B514" s="5" t="s">
        <v>18</v>
      </c>
      <c r="C514" s="14"/>
      <c r="D514" s="14"/>
      <c r="E514" s="14"/>
      <c r="F514" s="53" t="s">
        <v>18</v>
      </c>
      <c r="G514" s="14"/>
      <c r="H514" s="53" t="s">
        <v>18</v>
      </c>
      <c r="I514" s="5" t="s">
        <v>23</v>
      </c>
      <c r="J514" s="13" t="s">
        <v>682</v>
      </c>
      <c r="K514" s="13" t="s">
        <v>683</v>
      </c>
      <c r="L514" s="14">
        <v>430</v>
      </c>
      <c r="M514" s="14">
        <v>285</v>
      </c>
      <c r="N514" s="14">
        <v>419</v>
      </c>
      <c r="O514" s="72">
        <v>490</v>
      </c>
      <c r="P514" s="72"/>
      <c r="Q514" s="74">
        <v>114</v>
      </c>
      <c r="R514" s="74"/>
      <c r="S514" s="15">
        <v>71.900000000000006</v>
      </c>
      <c r="T514" s="71" t="s">
        <v>684</v>
      </c>
      <c r="U514" s="71"/>
    </row>
    <row r="515" spans="1:21">
      <c r="A515" s="2"/>
      <c r="B515" s="5" t="s">
        <v>18</v>
      </c>
      <c r="C515" s="14"/>
      <c r="D515" s="14"/>
      <c r="E515" s="14"/>
      <c r="F515" s="53" t="s">
        <v>18</v>
      </c>
      <c r="G515" s="14"/>
      <c r="H515" s="53" t="s">
        <v>18</v>
      </c>
      <c r="I515" s="5" t="s">
        <v>23</v>
      </c>
      <c r="J515" s="13" t="s">
        <v>685</v>
      </c>
      <c r="K515" s="13" t="s">
        <v>686</v>
      </c>
      <c r="L515" s="14">
        <v>40</v>
      </c>
      <c r="M515" s="14">
        <v>27</v>
      </c>
      <c r="N515" s="14"/>
      <c r="O515" s="72">
        <v>30</v>
      </c>
      <c r="P515" s="72"/>
      <c r="Q515" s="74">
        <v>75</v>
      </c>
      <c r="R515" s="74"/>
      <c r="S515" s="15">
        <v>11.1</v>
      </c>
      <c r="T515" s="71" t="s">
        <v>687</v>
      </c>
      <c r="U515" s="71"/>
    </row>
    <row r="516" spans="1:21">
      <c r="A516" s="2"/>
      <c r="B516" s="5" t="s">
        <v>18</v>
      </c>
      <c r="C516" s="14"/>
      <c r="D516" s="14"/>
      <c r="E516" s="14"/>
      <c r="F516" s="53" t="s">
        <v>18</v>
      </c>
      <c r="G516" s="14"/>
      <c r="H516" s="53" t="s">
        <v>18</v>
      </c>
      <c r="I516" s="5" t="s">
        <v>23</v>
      </c>
      <c r="J516" s="13" t="s">
        <v>688</v>
      </c>
      <c r="K516" s="13" t="s">
        <v>689</v>
      </c>
      <c r="L516" s="14">
        <v>30</v>
      </c>
      <c r="M516" s="14">
        <v>20</v>
      </c>
      <c r="N516" s="14"/>
      <c r="O516" s="72">
        <v>12</v>
      </c>
      <c r="P516" s="72"/>
      <c r="Q516" s="74">
        <v>40</v>
      </c>
      <c r="R516" s="74"/>
      <c r="S516" s="15">
        <v>-40</v>
      </c>
      <c r="T516" s="71" t="s">
        <v>687</v>
      </c>
      <c r="U516" s="71"/>
    </row>
    <row r="517" spans="1:21">
      <c r="A517" s="2"/>
      <c r="B517" s="5" t="s">
        <v>29</v>
      </c>
      <c r="C517" s="14">
        <v>62961633</v>
      </c>
      <c r="D517" s="14">
        <v>73463358</v>
      </c>
      <c r="E517" s="14">
        <f t="shared" ref="E517:E518" si="114">D517-C517</f>
        <v>10501725</v>
      </c>
      <c r="F517" s="53">
        <f>IFERROR((D517/C517-1)*100,0)</f>
        <v>16.679562615537623</v>
      </c>
      <c r="G517" s="14">
        <v>113519760</v>
      </c>
      <c r="H517" s="53">
        <v>64.7</v>
      </c>
      <c r="I517" s="5" t="s">
        <v>18</v>
      </c>
      <c r="J517" s="13" t="s">
        <v>18</v>
      </c>
      <c r="K517" s="13" t="s">
        <v>18</v>
      </c>
      <c r="L517" s="14"/>
      <c r="M517" s="14"/>
      <c r="N517" s="14"/>
      <c r="O517" s="72"/>
      <c r="P517" s="72"/>
      <c r="Q517" s="70" t="s">
        <v>18</v>
      </c>
      <c r="R517" s="70"/>
      <c r="S517" s="12" t="s">
        <v>18</v>
      </c>
      <c r="T517" s="71" t="s">
        <v>18</v>
      </c>
      <c r="U517" s="71"/>
    </row>
    <row r="518" spans="1:21" ht="38.25">
      <c r="A518" s="11" t="s">
        <v>690</v>
      </c>
      <c r="B518" s="5" t="s">
        <v>18</v>
      </c>
      <c r="C518" s="14">
        <f>C517+C508+C504+C497+C491+C479+C474+C470+C464+C456</f>
        <v>6186041021</v>
      </c>
      <c r="D518" s="14">
        <f>D517+D508+D504+D497+D479+D474+D470+D464+D456+D491</f>
        <v>7764079543</v>
      </c>
      <c r="E518" s="14">
        <f t="shared" si="114"/>
        <v>1578038522</v>
      </c>
      <c r="F518" s="53" t="s">
        <v>18</v>
      </c>
      <c r="G518" s="14">
        <v>10241270117</v>
      </c>
      <c r="H518" s="53" t="s">
        <v>18</v>
      </c>
      <c r="I518" s="5" t="s">
        <v>18</v>
      </c>
      <c r="J518" s="13" t="s">
        <v>18</v>
      </c>
      <c r="K518" s="13" t="s">
        <v>18</v>
      </c>
      <c r="L518" s="14"/>
      <c r="M518" s="14"/>
      <c r="N518" s="14"/>
      <c r="O518" s="72"/>
      <c r="P518" s="72"/>
      <c r="Q518" s="70" t="s">
        <v>18</v>
      </c>
      <c r="R518" s="70"/>
      <c r="S518" s="12" t="s">
        <v>18</v>
      </c>
      <c r="T518" s="71" t="s">
        <v>18</v>
      </c>
      <c r="U518" s="71"/>
    </row>
    <row r="519" spans="1:21">
      <c r="A519" s="7" t="s">
        <v>691</v>
      </c>
      <c r="B519" s="8" t="s">
        <v>18</v>
      </c>
      <c r="C519" s="16"/>
      <c r="D519" s="16"/>
      <c r="E519" s="16"/>
      <c r="F519" s="61" t="s">
        <v>18</v>
      </c>
      <c r="G519" s="16"/>
      <c r="H519" s="61" t="s">
        <v>18</v>
      </c>
      <c r="I519" s="8" t="s">
        <v>18</v>
      </c>
      <c r="J519" s="10" t="s">
        <v>18</v>
      </c>
      <c r="K519" s="10" t="s">
        <v>18</v>
      </c>
      <c r="L519" s="16"/>
      <c r="M519" s="16"/>
      <c r="N519" s="16"/>
      <c r="O519" s="75"/>
      <c r="P519" s="75"/>
      <c r="Q519" s="68" t="s">
        <v>18</v>
      </c>
      <c r="R519" s="68"/>
      <c r="S519" s="9" t="s">
        <v>18</v>
      </c>
      <c r="T519" s="69" t="s">
        <v>18</v>
      </c>
      <c r="U519" s="69"/>
    </row>
    <row r="520" spans="1:21" ht="25.5">
      <c r="A520" s="11" t="s">
        <v>692</v>
      </c>
      <c r="B520" s="5" t="s">
        <v>18</v>
      </c>
      <c r="C520" s="14"/>
      <c r="D520" s="14"/>
      <c r="E520" s="14"/>
      <c r="F520" s="53" t="s">
        <v>18</v>
      </c>
      <c r="G520" s="14"/>
      <c r="H520" s="53" t="s">
        <v>18</v>
      </c>
      <c r="I520" s="5" t="s">
        <v>18</v>
      </c>
      <c r="J520" s="13" t="s">
        <v>18</v>
      </c>
      <c r="K520" s="13" t="s">
        <v>18</v>
      </c>
      <c r="L520" s="14"/>
      <c r="M520" s="14"/>
      <c r="N520" s="14"/>
      <c r="O520" s="72"/>
      <c r="P520" s="72"/>
      <c r="Q520" s="70" t="s">
        <v>18</v>
      </c>
      <c r="R520" s="70"/>
      <c r="S520" s="12" t="s">
        <v>18</v>
      </c>
      <c r="T520" s="71" t="s">
        <v>18</v>
      </c>
      <c r="U520" s="71"/>
    </row>
    <row r="521" spans="1:21" ht="25.5">
      <c r="A521" s="13" t="s">
        <v>693</v>
      </c>
      <c r="B521" s="5" t="s">
        <v>165</v>
      </c>
      <c r="C521" s="14">
        <v>8140351055</v>
      </c>
      <c r="D521" s="14">
        <v>10955175775</v>
      </c>
      <c r="E521" s="14">
        <f>D521-C521</f>
        <v>2814824720</v>
      </c>
      <c r="F521" s="53">
        <f>IFERROR((D521/C521-1)*100,0)</f>
        <v>34.57866498608886</v>
      </c>
      <c r="G521" s="14">
        <v>13384246000</v>
      </c>
      <c r="H521" s="53">
        <v>81.900000000000006</v>
      </c>
      <c r="I521" s="5" t="s">
        <v>18</v>
      </c>
      <c r="J521" s="13" t="s">
        <v>18</v>
      </c>
      <c r="K521" s="13" t="s">
        <v>18</v>
      </c>
      <c r="L521" s="14"/>
      <c r="M521" s="14"/>
      <c r="N521" s="14"/>
      <c r="O521" s="72"/>
      <c r="P521" s="72"/>
      <c r="Q521" s="70" t="s">
        <v>18</v>
      </c>
      <c r="R521" s="70"/>
      <c r="S521" s="12" t="s">
        <v>18</v>
      </c>
      <c r="T521" s="71" t="s">
        <v>18</v>
      </c>
      <c r="U521" s="71"/>
    </row>
    <row r="522" spans="1:21" ht="25.5">
      <c r="A522" s="13" t="s">
        <v>694</v>
      </c>
      <c r="B522" s="5" t="s">
        <v>18</v>
      </c>
      <c r="C522" s="14"/>
      <c r="D522" s="14"/>
      <c r="E522" s="14"/>
      <c r="F522" s="53" t="s">
        <v>18</v>
      </c>
      <c r="G522" s="14"/>
      <c r="H522" s="53" t="s">
        <v>18</v>
      </c>
      <c r="I522" s="5" t="s">
        <v>23</v>
      </c>
      <c r="J522" s="13" t="s">
        <v>167</v>
      </c>
      <c r="K522" s="13" t="s">
        <v>168</v>
      </c>
      <c r="L522" s="14">
        <v>10376</v>
      </c>
      <c r="M522" s="14">
        <v>10291</v>
      </c>
      <c r="N522" s="14">
        <v>9962</v>
      </c>
      <c r="O522" s="72">
        <v>10156</v>
      </c>
      <c r="P522" s="72"/>
      <c r="Q522" s="70" t="s">
        <v>69</v>
      </c>
      <c r="R522" s="70"/>
      <c r="S522" s="15">
        <v>-1.3</v>
      </c>
      <c r="T522" s="71" t="s">
        <v>695</v>
      </c>
      <c r="U522" s="71"/>
    </row>
    <row r="523" spans="1:21">
      <c r="A523" s="2"/>
      <c r="B523" s="5" t="s">
        <v>18</v>
      </c>
      <c r="C523" s="14"/>
      <c r="D523" s="14"/>
      <c r="E523" s="14"/>
      <c r="F523" s="53" t="s">
        <v>18</v>
      </c>
      <c r="G523" s="14"/>
      <c r="H523" s="53" t="s">
        <v>18</v>
      </c>
      <c r="I523" s="5" t="s">
        <v>23</v>
      </c>
      <c r="J523" s="13" t="s">
        <v>169</v>
      </c>
      <c r="K523" s="13" t="s">
        <v>170</v>
      </c>
      <c r="L523" s="14">
        <v>18147</v>
      </c>
      <c r="M523" s="14">
        <v>18081</v>
      </c>
      <c r="N523" s="14">
        <v>17888</v>
      </c>
      <c r="O523" s="72">
        <v>18014</v>
      </c>
      <c r="P523" s="72"/>
      <c r="Q523" s="70" t="s">
        <v>69</v>
      </c>
      <c r="R523" s="70"/>
      <c r="S523" s="15">
        <v>-0.4</v>
      </c>
      <c r="T523" s="71" t="s">
        <v>695</v>
      </c>
      <c r="U523" s="71"/>
    </row>
    <row r="524" spans="1:21">
      <c r="A524" s="2"/>
      <c r="B524" s="5" t="s">
        <v>18</v>
      </c>
      <c r="C524" s="14"/>
      <c r="D524" s="14"/>
      <c r="E524" s="14"/>
      <c r="F524" s="53" t="s">
        <v>18</v>
      </c>
      <c r="G524" s="14"/>
      <c r="H524" s="53" t="s">
        <v>18</v>
      </c>
      <c r="I524" s="5" t="s">
        <v>23</v>
      </c>
      <c r="J524" s="13" t="s">
        <v>615</v>
      </c>
      <c r="K524" s="13" t="s">
        <v>616</v>
      </c>
      <c r="L524" s="14">
        <v>27513</v>
      </c>
      <c r="M524" s="14">
        <v>27422</v>
      </c>
      <c r="N524" s="14">
        <v>26716</v>
      </c>
      <c r="O524" s="72">
        <v>26976</v>
      </c>
      <c r="P524" s="72"/>
      <c r="Q524" s="70" t="s">
        <v>69</v>
      </c>
      <c r="R524" s="70"/>
      <c r="S524" s="15">
        <v>-1.6</v>
      </c>
      <c r="T524" s="71" t="s">
        <v>695</v>
      </c>
      <c r="U524" s="71"/>
    </row>
    <row r="525" spans="1:21">
      <c r="A525" s="2"/>
      <c r="B525" s="5" t="s">
        <v>29</v>
      </c>
      <c r="C525" s="14">
        <v>8140351055</v>
      </c>
      <c r="D525" s="14">
        <v>10955175775</v>
      </c>
      <c r="E525" s="14">
        <f>D525-C525</f>
        <v>2814824720</v>
      </c>
      <c r="F525" s="53">
        <f>IFERROR((D525/C525-1)*100,0)</f>
        <v>34.57866498608886</v>
      </c>
      <c r="G525" s="14">
        <v>13384246000</v>
      </c>
      <c r="H525" s="53">
        <v>81.900000000000006</v>
      </c>
      <c r="I525" s="5" t="s">
        <v>18</v>
      </c>
      <c r="J525" s="13" t="s">
        <v>18</v>
      </c>
      <c r="K525" s="13" t="s">
        <v>18</v>
      </c>
      <c r="L525" s="14"/>
      <c r="M525" s="14"/>
      <c r="N525" s="14"/>
      <c r="O525" s="72"/>
      <c r="P525" s="72"/>
      <c r="Q525" s="70" t="s">
        <v>18</v>
      </c>
      <c r="R525" s="70"/>
      <c r="S525" s="12" t="s">
        <v>18</v>
      </c>
      <c r="T525" s="71" t="s">
        <v>18</v>
      </c>
      <c r="U525" s="71"/>
    </row>
    <row r="526" spans="1:21">
      <c r="A526" s="11" t="s">
        <v>696</v>
      </c>
      <c r="B526" s="5" t="s">
        <v>18</v>
      </c>
      <c r="C526" s="14"/>
      <c r="D526" s="14"/>
      <c r="E526" s="14"/>
      <c r="F526" s="53" t="s">
        <v>18</v>
      </c>
      <c r="G526" s="14"/>
      <c r="H526" s="53" t="s">
        <v>18</v>
      </c>
      <c r="I526" s="5" t="s">
        <v>18</v>
      </c>
      <c r="J526" s="13" t="s">
        <v>18</v>
      </c>
      <c r="K526" s="13" t="s">
        <v>18</v>
      </c>
      <c r="L526" s="14"/>
      <c r="M526" s="14"/>
      <c r="N526" s="14"/>
      <c r="O526" s="72"/>
      <c r="P526" s="72"/>
      <c r="Q526" s="70" t="s">
        <v>18</v>
      </c>
      <c r="R526" s="70"/>
      <c r="S526" s="12" t="s">
        <v>18</v>
      </c>
      <c r="T526" s="71" t="s">
        <v>18</v>
      </c>
      <c r="U526" s="71"/>
    </row>
    <row r="527" spans="1:21" ht="25.5">
      <c r="A527" s="13" t="s">
        <v>697</v>
      </c>
      <c r="B527" s="5" t="s">
        <v>63</v>
      </c>
      <c r="C527" s="14">
        <v>659859569</v>
      </c>
      <c r="D527" s="14">
        <v>893099877</v>
      </c>
      <c r="E527" s="14">
        <f>D527-C527</f>
        <v>233240308</v>
      </c>
      <c r="F527" s="53">
        <f>IFERROR((D527/C527-1)*100,0)</f>
        <v>35.346961529021947</v>
      </c>
      <c r="G527" s="14">
        <v>1053754000</v>
      </c>
      <c r="H527" s="53">
        <v>84.8</v>
      </c>
      <c r="I527" s="5" t="s">
        <v>18</v>
      </c>
      <c r="J527" s="13" t="s">
        <v>18</v>
      </c>
      <c r="K527" s="13" t="s">
        <v>18</v>
      </c>
      <c r="L527" s="14"/>
      <c r="M527" s="14"/>
      <c r="N527" s="14"/>
      <c r="O527" s="72"/>
      <c r="P527" s="72"/>
      <c r="Q527" s="70" t="s">
        <v>18</v>
      </c>
      <c r="R527" s="70"/>
      <c r="S527" s="12" t="s">
        <v>18</v>
      </c>
      <c r="T527" s="71" t="s">
        <v>18</v>
      </c>
      <c r="U527" s="71"/>
    </row>
    <row r="528" spans="1:21">
      <c r="A528" s="13" t="s">
        <v>698</v>
      </c>
      <c r="B528" s="5" t="s">
        <v>18</v>
      </c>
      <c r="C528" s="14"/>
      <c r="D528" s="14"/>
      <c r="E528" s="14"/>
      <c r="F528" s="53" t="s">
        <v>18</v>
      </c>
      <c r="G528" s="14"/>
      <c r="H528" s="53" t="s">
        <v>18</v>
      </c>
      <c r="I528" s="5" t="s">
        <v>23</v>
      </c>
      <c r="J528" s="13" t="s">
        <v>699</v>
      </c>
      <c r="K528" s="13" t="s">
        <v>700</v>
      </c>
      <c r="L528" s="14">
        <v>15934</v>
      </c>
      <c r="M528" s="14">
        <v>11840</v>
      </c>
      <c r="N528" s="14">
        <v>9935</v>
      </c>
      <c r="O528" s="72">
        <v>12387</v>
      </c>
      <c r="P528" s="72"/>
      <c r="Q528" s="74">
        <v>77.7</v>
      </c>
      <c r="R528" s="74"/>
      <c r="S528" s="15">
        <v>4.5999999999999996</v>
      </c>
      <c r="T528" s="71" t="s">
        <v>701</v>
      </c>
      <c r="U528" s="71"/>
    </row>
    <row r="529" spans="1:21">
      <c r="A529" s="2"/>
      <c r="B529" s="5" t="s">
        <v>18</v>
      </c>
      <c r="C529" s="14"/>
      <c r="D529" s="14"/>
      <c r="E529" s="14"/>
      <c r="F529" s="53" t="s">
        <v>18</v>
      </c>
      <c r="G529" s="14"/>
      <c r="H529" s="53" t="s">
        <v>18</v>
      </c>
      <c r="I529" s="5" t="s">
        <v>23</v>
      </c>
      <c r="J529" s="13" t="s">
        <v>702</v>
      </c>
      <c r="K529" s="13" t="s">
        <v>66</v>
      </c>
      <c r="L529" s="14">
        <v>317803</v>
      </c>
      <c r="M529" s="14">
        <v>234758</v>
      </c>
      <c r="N529" s="14">
        <v>247234</v>
      </c>
      <c r="O529" s="72">
        <v>324543</v>
      </c>
      <c r="P529" s="72"/>
      <c r="Q529" s="74">
        <v>102.1</v>
      </c>
      <c r="R529" s="74"/>
      <c r="S529" s="15">
        <v>38.200000000000003</v>
      </c>
      <c r="T529" s="71" t="s">
        <v>703</v>
      </c>
      <c r="U529" s="71"/>
    </row>
    <row r="530" spans="1:21">
      <c r="A530" s="2"/>
      <c r="B530" s="5" t="s">
        <v>18</v>
      </c>
      <c r="C530" s="14"/>
      <c r="D530" s="14"/>
      <c r="E530" s="14"/>
      <c r="F530" s="53" t="s">
        <v>18</v>
      </c>
      <c r="G530" s="14"/>
      <c r="H530" s="53" t="s">
        <v>18</v>
      </c>
      <c r="I530" s="5" t="s">
        <v>23</v>
      </c>
      <c r="J530" s="13" t="s">
        <v>704</v>
      </c>
      <c r="K530" s="13" t="s">
        <v>66</v>
      </c>
      <c r="L530" s="14">
        <v>43780</v>
      </c>
      <c r="M530" s="14">
        <v>32755</v>
      </c>
      <c r="N530" s="14">
        <v>30542</v>
      </c>
      <c r="O530" s="72">
        <v>40799</v>
      </c>
      <c r="P530" s="72"/>
      <c r="Q530" s="74">
        <v>93.2</v>
      </c>
      <c r="R530" s="74"/>
      <c r="S530" s="15">
        <v>24.6</v>
      </c>
      <c r="T530" s="71" t="s">
        <v>705</v>
      </c>
      <c r="U530" s="71"/>
    </row>
    <row r="531" spans="1:21">
      <c r="A531" s="2"/>
      <c r="B531" s="5" t="s">
        <v>18</v>
      </c>
      <c r="C531" s="14"/>
      <c r="D531" s="14"/>
      <c r="E531" s="14"/>
      <c r="F531" s="53" t="s">
        <v>18</v>
      </c>
      <c r="G531" s="14"/>
      <c r="H531" s="53" t="s">
        <v>18</v>
      </c>
      <c r="I531" s="5" t="s">
        <v>23</v>
      </c>
      <c r="J531" s="13" t="s">
        <v>706</v>
      </c>
      <c r="K531" s="13" t="s">
        <v>66</v>
      </c>
      <c r="L531" s="14">
        <v>379477</v>
      </c>
      <c r="M531" s="14">
        <v>282856</v>
      </c>
      <c r="N531" s="14">
        <v>267506</v>
      </c>
      <c r="O531" s="72">
        <v>195627</v>
      </c>
      <c r="P531" s="72"/>
      <c r="Q531" s="74">
        <v>51.6</v>
      </c>
      <c r="R531" s="74"/>
      <c r="S531" s="15">
        <v>-30.8</v>
      </c>
      <c r="T531" s="71" t="s">
        <v>707</v>
      </c>
      <c r="U531" s="71"/>
    </row>
    <row r="532" spans="1:21">
      <c r="A532" s="2"/>
      <c r="B532" s="5" t="s">
        <v>18</v>
      </c>
      <c r="C532" s="14"/>
      <c r="D532" s="14"/>
      <c r="E532" s="14"/>
      <c r="F532" s="53" t="s">
        <v>18</v>
      </c>
      <c r="G532" s="14"/>
      <c r="H532" s="53" t="s">
        <v>18</v>
      </c>
      <c r="I532" s="5" t="s">
        <v>23</v>
      </c>
      <c r="J532" s="13" t="s">
        <v>708</v>
      </c>
      <c r="K532" s="13" t="s">
        <v>68</v>
      </c>
      <c r="L532" s="14">
        <v>177250</v>
      </c>
      <c r="M532" s="14">
        <v>177000</v>
      </c>
      <c r="N532" s="14">
        <v>176272</v>
      </c>
      <c r="O532" s="72">
        <v>179671</v>
      </c>
      <c r="P532" s="72"/>
      <c r="Q532" s="70" t="s">
        <v>69</v>
      </c>
      <c r="R532" s="70"/>
      <c r="S532" s="15">
        <v>1.5</v>
      </c>
      <c r="T532" s="71" t="s">
        <v>709</v>
      </c>
      <c r="U532" s="71"/>
    </row>
    <row r="533" spans="1:21">
      <c r="A533" s="2"/>
      <c r="B533" s="5" t="s">
        <v>29</v>
      </c>
      <c r="C533" s="14">
        <v>659859569</v>
      </c>
      <c r="D533" s="14">
        <v>893099877</v>
      </c>
      <c r="E533" s="14">
        <f t="shared" ref="E533:E534" si="115">D533-C533</f>
        <v>233240308</v>
      </c>
      <c r="F533" s="53">
        <f t="shared" ref="F533:F534" si="116">IFERROR((D533/C533-1)*100,0)</f>
        <v>35.346961529021947</v>
      </c>
      <c r="G533" s="14">
        <v>1053754000</v>
      </c>
      <c r="H533" s="53">
        <v>84.8</v>
      </c>
      <c r="I533" s="5" t="s">
        <v>18</v>
      </c>
      <c r="J533" s="13" t="s">
        <v>18</v>
      </c>
      <c r="K533" s="13" t="s">
        <v>18</v>
      </c>
      <c r="L533" s="14"/>
      <c r="M533" s="14"/>
      <c r="N533" s="14"/>
      <c r="O533" s="72"/>
      <c r="P533" s="72"/>
      <c r="Q533" s="70" t="s">
        <v>18</v>
      </c>
      <c r="R533" s="70"/>
      <c r="S533" s="12" t="s">
        <v>18</v>
      </c>
      <c r="T533" s="71" t="s">
        <v>18</v>
      </c>
      <c r="U533" s="71"/>
    </row>
    <row r="534" spans="1:21" ht="25.5">
      <c r="A534" s="13" t="s">
        <v>710</v>
      </c>
      <c r="B534" s="5" t="s">
        <v>32</v>
      </c>
      <c r="C534" s="14">
        <v>689686880</v>
      </c>
      <c r="D534" s="14">
        <v>980965253</v>
      </c>
      <c r="E534" s="14">
        <f t="shared" si="115"/>
        <v>291278373</v>
      </c>
      <c r="F534" s="53">
        <f t="shared" si="116"/>
        <v>42.233422361173531</v>
      </c>
      <c r="G534" s="14">
        <v>1229693000</v>
      </c>
      <c r="H534" s="53">
        <v>79.8</v>
      </c>
      <c r="I534" s="5" t="s">
        <v>18</v>
      </c>
      <c r="J534" s="13" t="s">
        <v>18</v>
      </c>
      <c r="K534" s="13" t="s">
        <v>18</v>
      </c>
      <c r="L534" s="14"/>
      <c r="M534" s="14"/>
      <c r="N534" s="14"/>
      <c r="O534" s="72"/>
      <c r="P534" s="72"/>
      <c r="Q534" s="70" t="s">
        <v>18</v>
      </c>
      <c r="R534" s="70"/>
      <c r="S534" s="12" t="s">
        <v>18</v>
      </c>
      <c r="T534" s="71" t="s">
        <v>18</v>
      </c>
      <c r="U534" s="71"/>
    </row>
    <row r="535" spans="1:21">
      <c r="A535" s="13" t="s">
        <v>711</v>
      </c>
      <c r="B535" s="5" t="s">
        <v>18</v>
      </c>
      <c r="C535" s="14"/>
      <c r="D535" s="14"/>
      <c r="E535" s="14"/>
      <c r="F535" s="53" t="s">
        <v>18</v>
      </c>
      <c r="G535" s="14"/>
      <c r="H535" s="53" t="s">
        <v>18</v>
      </c>
      <c r="I535" s="5" t="s">
        <v>23</v>
      </c>
      <c r="J535" s="13" t="s">
        <v>618</v>
      </c>
      <c r="K535" s="13" t="s">
        <v>182</v>
      </c>
      <c r="L535" s="14">
        <v>2800</v>
      </c>
      <c r="M535" s="14">
        <v>1400</v>
      </c>
      <c r="N535" s="14">
        <v>1238</v>
      </c>
      <c r="O535" s="72">
        <v>1178</v>
      </c>
      <c r="P535" s="72"/>
      <c r="Q535" s="74">
        <v>42.1</v>
      </c>
      <c r="R535" s="74"/>
      <c r="S535" s="15">
        <v>-15.9</v>
      </c>
      <c r="T535" s="71" t="s">
        <v>712</v>
      </c>
      <c r="U535" s="71"/>
    </row>
    <row r="536" spans="1:21">
      <c r="A536" s="2"/>
      <c r="B536" s="5" t="s">
        <v>18</v>
      </c>
      <c r="C536" s="14"/>
      <c r="D536" s="14"/>
      <c r="E536" s="14"/>
      <c r="F536" s="53" t="s">
        <v>18</v>
      </c>
      <c r="G536" s="14"/>
      <c r="H536" s="53" t="s">
        <v>18</v>
      </c>
      <c r="I536" s="5" t="s">
        <v>23</v>
      </c>
      <c r="J536" s="13" t="s">
        <v>619</v>
      </c>
      <c r="K536" s="13" t="s">
        <v>182</v>
      </c>
      <c r="L536" s="14">
        <v>501</v>
      </c>
      <c r="M536" s="14">
        <v>0</v>
      </c>
      <c r="N536" s="14">
        <v>0</v>
      </c>
      <c r="O536" s="72">
        <v>0</v>
      </c>
      <c r="P536" s="72"/>
      <c r="Q536" s="70" t="s">
        <v>26</v>
      </c>
      <c r="R536" s="70"/>
      <c r="S536" s="15">
        <v>0</v>
      </c>
      <c r="T536" s="71" t="s">
        <v>18</v>
      </c>
      <c r="U536" s="71"/>
    </row>
    <row r="537" spans="1:21">
      <c r="A537" s="2"/>
      <c r="B537" s="5" t="s">
        <v>18</v>
      </c>
      <c r="C537" s="14"/>
      <c r="D537" s="14"/>
      <c r="E537" s="14"/>
      <c r="F537" s="53" t="s">
        <v>18</v>
      </c>
      <c r="G537" s="14"/>
      <c r="H537" s="53" t="s">
        <v>18</v>
      </c>
      <c r="I537" s="5" t="s">
        <v>23</v>
      </c>
      <c r="J537" s="13" t="s">
        <v>189</v>
      </c>
      <c r="K537" s="13" t="s">
        <v>98</v>
      </c>
      <c r="L537" s="14">
        <v>7225</v>
      </c>
      <c r="M537" s="14">
        <v>4689</v>
      </c>
      <c r="N537" s="14">
        <v>3492</v>
      </c>
      <c r="O537" s="72">
        <v>3167</v>
      </c>
      <c r="P537" s="72"/>
      <c r="Q537" s="74">
        <v>43.8</v>
      </c>
      <c r="R537" s="74"/>
      <c r="S537" s="15">
        <v>-32.5</v>
      </c>
      <c r="T537" s="71" t="s">
        <v>713</v>
      </c>
      <c r="U537" s="71"/>
    </row>
    <row r="538" spans="1:21">
      <c r="A538" s="2"/>
      <c r="B538" s="5" t="s">
        <v>29</v>
      </c>
      <c r="C538" s="14">
        <v>689686880</v>
      </c>
      <c r="D538" s="14">
        <v>980965253</v>
      </c>
      <c r="E538" s="14">
        <f t="shared" ref="E538:E539" si="117">D538-C538</f>
        <v>291278373</v>
      </c>
      <c r="F538" s="53">
        <f t="shared" ref="F538:F539" si="118">IFERROR((D538/C538-1)*100,0)</f>
        <v>42.233422361173531</v>
      </c>
      <c r="G538" s="14">
        <v>1229693000</v>
      </c>
      <c r="H538" s="53">
        <v>79.8</v>
      </c>
      <c r="I538" s="5" t="s">
        <v>18</v>
      </c>
      <c r="J538" s="13" t="s">
        <v>18</v>
      </c>
      <c r="K538" s="13" t="s">
        <v>18</v>
      </c>
      <c r="L538" s="14"/>
      <c r="M538" s="14"/>
      <c r="N538" s="14"/>
      <c r="O538" s="72"/>
      <c r="P538" s="72"/>
      <c r="Q538" s="70" t="s">
        <v>18</v>
      </c>
      <c r="R538" s="70"/>
      <c r="S538" s="12" t="s">
        <v>18</v>
      </c>
      <c r="T538" s="71" t="s">
        <v>18</v>
      </c>
      <c r="U538" s="71"/>
    </row>
    <row r="539" spans="1:21">
      <c r="A539" s="13" t="s">
        <v>714</v>
      </c>
      <c r="B539" s="5" t="s">
        <v>715</v>
      </c>
      <c r="C539" s="14">
        <v>2640655228</v>
      </c>
      <c r="D539" s="14">
        <v>3502288340</v>
      </c>
      <c r="E539" s="14">
        <f t="shared" si="117"/>
        <v>861633112</v>
      </c>
      <c r="F539" s="53">
        <f t="shared" si="118"/>
        <v>32.629519479246461</v>
      </c>
      <c r="G539" s="14">
        <v>4139210400</v>
      </c>
      <c r="H539" s="53">
        <v>84.6</v>
      </c>
      <c r="I539" s="5" t="s">
        <v>18</v>
      </c>
      <c r="J539" s="13" t="s">
        <v>18</v>
      </c>
      <c r="K539" s="13" t="s">
        <v>18</v>
      </c>
      <c r="L539" s="14"/>
      <c r="M539" s="14"/>
      <c r="N539" s="14"/>
      <c r="O539" s="72"/>
      <c r="P539" s="72"/>
      <c r="Q539" s="70" t="s">
        <v>18</v>
      </c>
      <c r="R539" s="70"/>
      <c r="S539" s="12" t="s">
        <v>18</v>
      </c>
      <c r="T539" s="71" t="s">
        <v>18</v>
      </c>
      <c r="U539" s="71"/>
    </row>
    <row r="540" spans="1:21">
      <c r="A540" s="13" t="s">
        <v>716</v>
      </c>
      <c r="B540" s="5" t="s">
        <v>18</v>
      </c>
      <c r="C540" s="14"/>
      <c r="D540" s="14"/>
      <c r="E540" s="14"/>
      <c r="F540" s="53" t="s">
        <v>18</v>
      </c>
      <c r="G540" s="14"/>
      <c r="H540" s="53" t="s">
        <v>18</v>
      </c>
      <c r="I540" s="5" t="s">
        <v>23</v>
      </c>
      <c r="J540" s="13" t="s">
        <v>717</v>
      </c>
      <c r="K540" s="13" t="s">
        <v>718</v>
      </c>
      <c r="L540" s="14">
        <v>878030</v>
      </c>
      <c r="M540" s="14">
        <v>641340</v>
      </c>
      <c r="N540" s="14">
        <v>475580</v>
      </c>
      <c r="O540" s="72">
        <v>391564</v>
      </c>
      <c r="P540" s="72"/>
      <c r="Q540" s="74">
        <v>44.6</v>
      </c>
      <c r="R540" s="74"/>
      <c r="S540" s="15">
        <v>-38.9</v>
      </c>
      <c r="T540" s="71" t="s">
        <v>719</v>
      </c>
      <c r="U540" s="71"/>
    </row>
    <row r="541" spans="1:21" ht="25.5">
      <c r="A541" s="2"/>
      <c r="B541" s="5" t="s">
        <v>18</v>
      </c>
      <c r="C541" s="14"/>
      <c r="D541" s="14"/>
      <c r="E541" s="14"/>
      <c r="F541" s="53" t="s">
        <v>18</v>
      </c>
      <c r="G541" s="14"/>
      <c r="H541" s="53" t="s">
        <v>18</v>
      </c>
      <c r="I541" s="5" t="s">
        <v>23</v>
      </c>
      <c r="J541" s="13" t="s">
        <v>720</v>
      </c>
      <c r="K541" s="13" t="s">
        <v>721</v>
      </c>
      <c r="L541" s="14">
        <v>2889</v>
      </c>
      <c r="M541" s="14">
        <v>2889</v>
      </c>
      <c r="N541" s="14">
        <v>2053</v>
      </c>
      <c r="O541" s="72">
        <v>1989</v>
      </c>
      <c r="P541" s="72"/>
      <c r="Q541" s="70" t="s">
        <v>69</v>
      </c>
      <c r="R541" s="70"/>
      <c r="S541" s="15">
        <v>-31.2</v>
      </c>
      <c r="T541" s="71" t="s">
        <v>722</v>
      </c>
      <c r="U541" s="71"/>
    </row>
    <row r="542" spans="1:21">
      <c r="A542" s="2"/>
      <c r="B542" s="5" t="s">
        <v>18</v>
      </c>
      <c r="C542" s="14"/>
      <c r="D542" s="14"/>
      <c r="E542" s="14"/>
      <c r="F542" s="53" t="s">
        <v>18</v>
      </c>
      <c r="G542" s="14"/>
      <c r="H542" s="53" t="s">
        <v>18</v>
      </c>
      <c r="I542" s="5" t="s">
        <v>23</v>
      </c>
      <c r="J542" s="13" t="s">
        <v>723</v>
      </c>
      <c r="K542" s="13" t="s">
        <v>724</v>
      </c>
      <c r="L542" s="14">
        <v>9500</v>
      </c>
      <c r="M542" s="14">
        <v>7125</v>
      </c>
      <c r="N542" s="14">
        <v>7063</v>
      </c>
      <c r="O542" s="72">
        <v>8193</v>
      </c>
      <c r="P542" s="72"/>
      <c r="Q542" s="74">
        <v>86.2</v>
      </c>
      <c r="R542" s="74"/>
      <c r="S542" s="15">
        <v>15</v>
      </c>
      <c r="T542" s="71" t="s">
        <v>725</v>
      </c>
      <c r="U542" s="71"/>
    </row>
    <row r="543" spans="1:21">
      <c r="A543" s="2"/>
      <c r="B543" s="5" t="s">
        <v>29</v>
      </c>
      <c r="C543" s="14">
        <v>2640655228</v>
      </c>
      <c r="D543" s="14">
        <v>3502288340</v>
      </c>
      <c r="E543" s="14">
        <f t="shared" ref="E543:E544" si="119">D543-C543</f>
        <v>861633112</v>
      </c>
      <c r="F543" s="53">
        <f t="shared" ref="F543:F544" si="120">IFERROR((D543/C543-1)*100,0)</f>
        <v>32.629519479246461</v>
      </c>
      <c r="G543" s="14">
        <v>4139210400</v>
      </c>
      <c r="H543" s="53">
        <v>84.6</v>
      </c>
      <c r="I543" s="5" t="s">
        <v>18</v>
      </c>
      <c r="J543" s="13" t="s">
        <v>18</v>
      </c>
      <c r="K543" s="13" t="s">
        <v>18</v>
      </c>
      <c r="L543" s="14"/>
      <c r="M543" s="14"/>
      <c r="N543" s="14"/>
      <c r="O543" s="72"/>
      <c r="P543" s="72"/>
      <c r="Q543" s="70" t="s">
        <v>18</v>
      </c>
      <c r="R543" s="70"/>
      <c r="S543" s="12" t="s">
        <v>18</v>
      </c>
      <c r="T543" s="71" t="s">
        <v>18</v>
      </c>
      <c r="U543" s="71"/>
    </row>
    <row r="544" spans="1:21">
      <c r="A544" s="13" t="s">
        <v>726</v>
      </c>
      <c r="B544" s="5" t="s">
        <v>715</v>
      </c>
      <c r="C544" s="14">
        <v>6797917550</v>
      </c>
      <c r="D544" s="14">
        <v>8776402203</v>
      </c>
      <c r="E544" s="14">
        <f t="shared" si="119"/>
        <v>1978484653</v>
      </c>
      <c r="F544" s="53">
        <f t="shared" si="120"/>
        <v>29.104275514491928</v>
      </c>
      <c r="G544" s="14">
        <v>11615486100</v>
      </c>
      <c r="H544" s="53">
        <v>75.599999999999994</v>
      </c>
      <c r="I544" s="5" t="s">
        <v>18</v>
      </c>
      <c r="J544" s="13" t="s">
        <v>18</v>
      </c>
      <c r="K544" s="13" t="s">
        <v>18</v>
      </c>
      <c r="L544" s="14"/>
      <c r="M544" s="14"/>
      <c r="N544" s="14"/>
      <c r="O544" s="72"/>
      <c r="P544" s="72"/>
      <c r="Q544" s="70" t="s">
        <v>18</v>
      </c>
      <c r="R544" s="70"/>
      <c r="S544" s="12" t="s">
        <v>18</v>
      </c>
      <c r="T544" s="71" t="s">
        <v>18</v>
      </c>
      <c r="U544" s="71"/>
    </row>
    <row r="545" spans="1:21">
      <c r="A545" s="13" t="s">
        <v>716</v>
      </c>
      <c r="B545" s="5" t="s">
        <v>18</v>
      </c>
      <c r="C545" s="14"/>
      <c r="D545" s="14"/>
      <c r="E545" s="14"/>
      <c r="F545" s="53" t="s">
        <v>18</v>
      </c>
      <c r="G545" s="14"/>
      <c r="H545" s="53" t="s">
        <v>18</v>
      </c>
      <c r="I545" s="5" t="s">
        <v>23</v>
      </c>
      <c r="J545" s="13" t="s">
        <v>727</v>
      </c>
      <c r="K545" s="13" t="s">
        <v>338</v>
      </c>
      <c r="L545" s="14">
        <v>331000</v>
      </c>
      <c r="M545" s="14">
        <v>244000</v>
      </c>
      <c r="N545" s="14">
        <v>279458</v>
      </c>
      <c r="O545" s="72">
        <v>232227</v>
      </c>
      <c r="P545" s="72"/>
      <c r="Q545" s="74">
        <v>70.2</v>
      </c>
      <c r="R545" s="74"/>
      <c r="S545" s="15">
        <v>-4.8</v>
      </c>
      <c r="T545" s="71" t="s">
        <v>728</v>
      </c>
      <c r="U545" s="71"/>
    </row>
    <row r="546" spans="1:21">
      <c r="A546" s="2"/>
      <c r="B546" s="5" t="s">
        <v>18</v>
      </c>
      <c r="C546" s="14"/>
      <c r="D546" s="14"/>
      <c r="E546" s="14"/>
      <c r="F546" s="53" t="s">
        <v>18</v>
      </c>
      <c r="G546" s="14"/>
      <c r="H546" s="53" t="s">
        <v>18</v>
      </c>
      <c r="I546" s="5" t="s">
        <v>23</v>
      </c>
      <c r="J546" s="13" t="s">
        <v>717</v>
      </c>
      <c r="K546" s="13" t="s">
        <v>718</v>
      </c>
      <c r="L546" s="14">
        <v>175151</v>
      </c>
      <c r="M546" s="14">
        <v>130702</v>
      </c>
      <c r="N546" s="14">
        <v>125186</v>
      </c>
      <c r="O546" s="72">
        <v>128957</v>
      </c>
      <c r="P546" s="72"/>
      <c r="Q546" s="74">
        <v>73.599999999999994</v>
      </c>
      <c r="R546" s="74"/>
      <c r="S546" s="15">
        <v>-1.3</v>
      </c>
      <c r="T546" s="71" t="s">
        <v>729</v>
      </c>
      <c r="U546" s="71"/>
    </row>
    <row r="547" spans="1:21">
      <c r="A547" s="2"/>
      <c r="B547" s="2"/>
      <c r="C547" s="2"/>
      <c r="D547" s="2"/>
      <c r="E547" s="2"/>
      <c r="F547" s="63"/>
      <c r="G547" s="2"/>
      <c r="H547" s="63"/>
      <c r="I547" s="2"/>
      <c r="J547" s="2"/>
      <c r="K547" s="2"/>
      <c r="L547" s="2"/>
      <c r="M547" s="2"/>
      <c r="N547" s="2"/>
      <c r="O547" s="2"/>
      <c r="P547" s="2"/>
      <c r="Q547" s="2"/>
      <c r="R547" s="2"/>
      <c r="S547" s="2"/>
      <c r="T547" s="71" t="s">
        <v>730</v>
      </c>
      <c r="U547" s="71"/>
    </row>
    <row r="548" spans="1:21" ht="25.5">
      <c r="A548" s="2"/>
      <c r="B548" s="5" t="s">
        <v>18</v>
      </c>
      <c r="C548" s="14"/>
      <c r="D548" s="14"/>
      <c r="E548" s="14"/>
      <c r="F548" s="53" t="s">
        <v>18</v>
      </c>
      <c r="G548" s="14"/>
      <c r="H548" s="53" t="s">
        <v>18</v>
      </c>
      <c r="I548" s="5" t="s">
        <v>23</v>
      </c>
      <c r="J548" s="13" t="s">
        <v>731</v>
      </c>
      <c r="K548" s="13" t="s">
        <v>732</v>
      </c>
      <c r="L548" s="14">
        <v>12756</v>
      </c>
      <c r="M548" s="14">
        <v>9667</v>
      </c>
      <c r="N548" s="14">
        <v>8619</v>
      </c>
      <c r="O548" s="72">
        <v>8270</v>
      </c>
      <c r="P548" s="72"/>
      <c r="Q548" s="74">
        <v>64.8</v>
      </c>
      <c r="R548" s="74"/>
      <c r="S548" s="15">
        <v>-14.5</v>
      </c>
      <c r="T548" s="71" t="s">
        <v>733</v>
      </c>
      <c r="U548" s="71"/>
    </row>
    <row r="549" spans="1:21">
      <c r="A549" s="2"/>
      <c r="B549" s="5" t="s">
        <v>18</v>
      </c>
      <c r="C549" s="14"/>
      <c r="D549" s="14"/>
      <c r="E549" s="14"/>
      <c r="F549" s="53" t="s">
        <v>18</v>
      </c>
      <c r="G549" s="14"/>
      <c r="H549" s="53" t="s">
        <v>18</v>
      </c>
      <c r="I549" s="5" t="s">
        <v>23</v>
      </c>
      <c r="J549" s="13" t="s">
        <v>734</v>
      </c>
      <c r="K549" s="13" t="s">
        <v>721</v>
      </c>
      <c r="L549" s="14">
        <v>2800</v>
      </c>
      <c r="M549" s="14">
        <v>2800</v>
      </c>
      <c r="N549" s="14">
        <v>2686</v>
      </c>
      <c r="O549" s="72">
        <v>1828</v>
      </c>
      <c r="P549" s="72"/>
      <c r="Q549" s="70" t="s">
        <v>69</v>
      </c>
      <c r="R549" s="70"/>
      <c r="S549" s="15">
        <v>-34.700000000000003</v>
      </c>
      <c r="T549" s="71" t="s">
        <v>733</v>
      </c>
      <c r="U549" s="71"/>
    </row>
    <row r="550" spans="1:21">
      <c r="A550" s="2"/>
      <c r="B550" s="5" t="s">
        <v>18</v>
      </c>
      <c r="C550" s="14"/>
      <c r="D550" s="14"/>
      <c r="E550" s="14"/>
      <c r="F550" s="53" t="s">
        <v>18</v>
      </c>
      <c r="G550" s="14"/>
      <c r="H550" s="53" t="s">
        <v>18</v>
      </c>
      <c r="I550" s="5" t="s">
        <v>23</v>
      </c>
      <c r="J550" s="13" t="s">
        <v>734</v>
      </c>
      <c r="K550" s="13" t="s">
        <v>735</v>
      </c>
      <c r="L550" s="14">
        <v>216880</v>
      </c>
      <c r="M550" s="14">
        <v>216367</v>
      </c>
      <c r="N550" s="14">
        <v>135096</v>
      </c>
      <c r="O550" s="72">
        <v>162178</v>
      </c>
      <c r="P550" s="72"/>
      <c r="Q550" s="70" t="s">
        <v>69</v>
      </c>
      <c r="R550" s="70"/>
      <c r="S550" s="15">
        <v>-25</v>
      </c>
      <c r="T550" s="71" t="s">
        <v>733</v>
      </c>
      <c r="U550" s="71"/>
    </row>
    <row r="551" spans="1:21" ht="25.5">
      <c r="A551" s="2"/>
      <c r="B551" s="5" t="s">
        <v>18</v>
      </c>
      <c r="C551" s="14"/>
      <c r="D551" s="14"/>
      <c r="E551" s="14"/>
      <c r="F551" s="53" t="s">
        <v>18</v>
      </c>
      <c r="G551" s="14"/>
      <c r="H551" s="53" t="s">
        <v>18</v>
      </c>
      <c r="I551" s="5" t="s">
        <v>23</v>
      </c>
      <c r="J551" s="13" t="s">
        <v>734</v>
      </c>
      <c r="K551" s="13" t="s">
        <v>736</v>
      </c>
      <c r="L551" s="14">
        <v>3</v>
      </c>
      <c r="M551" s="14">
        <v>3</v>
      </c>
      <c r="N551" s="14">
        <v>3</v>
      </c>
      <c r="O551" s="72">
        <v>2</v>
      </c>
      <c r="P551" s="72"/>
      <c r="Q551" s="70" t="s">
        <v>69</v>
      </c>
      <c r="R551" s="70"/>
      <c r="S551" s="15">
        <v>-33.299999999999997</v>
      </c>
      <c r="T551" s="71" t="s">
        <v>733</v>
      </c>
      <c r="U551" s="71"/>
    </row>
    <row r="552" spans="1:21">
      <c r="A552" s="2"/>
      <c r="B552" s="5" t="s">
        <v>18</v>
      </c>
      <c r="C552" s="14"/>
      <c r="D552" s="14"/>
      <c r="E552" s="14"/>
      <c r="F552" s="53" t="s">
        <v>18</v>
      </c>
      <c r="G552" s="14"/>
      <c r="H552" s="53" t="s">
        <v>18</v>
      </c>
      <c r="I552" s="5" t="s">
        <v>23</v>
      </c>
      <c r="J552" s="13" t="s">
        <v>737</v>
      </c>
      <c r="K552" s="13" t="s">
        <v>724</v>
      </c>
      <c r="L552" s="14">
        <v>237973</v>
      </c>
      <c r="M552" s="14">
        <v>176640</v>
      </c>
      <c r="N552" s="14">
        <v>168319</v>
      </c>
      <c r="O552" s="72">
        <v>179160</v>
      </c>
      <c r="P552" s="72"/>
      <c r="Q552" s="74">
        <v>75.3</v>
      </c>
      <c r="R552" s="74"/>
      <c r="S552" s="15">
        <v>1.4</v>
      </c>
      <c r="T552" s="71" t="s">
        <v>738</v>
      </c>
      <c r="U552" s="71"/>
    </row>
    <row r="553" spans="1:21">
      <c r="A553" s="2"/>
      <c r="B553" s="5" t="s">
        <v>29</v>
      </c>
      <c r="C553" s="14">
        <v>6797917550</v>
      </c>
      <c r="D553" s="14">
        <v>8776402203</v>
      </c>
      <c r="E553" s="14">
        <f t="shared" ref="E553:E554" si="121">D553-C553</f>
        <v>1978484653</v>
      </c>
      <c r="F553" s="53">
        <f t="shared" ref="F553:F554" si="122">IFERROR((D553/C553-1)*100,0)</f>
        <v>29.104275514491928</v>
      </c>
      <c r="G553" s="14">
        <v>11615486100</v>
      </c>
      <c r="H553" s="53">
        <v>75.599999999999994</v>
      </c>
      <c r="I553" s="5" t="s">
        <v>18</v>
      </c>
      <c r="J553" s="13" t="s">
        <v>18</v>
      </c>
      <c r="K553" s="13" t="s">
        <v>18</v>
      </c>
      <c r="L553" s="14"/>
      <c r="M553" s="14"/>
      <c r="N553" s="14"/>
      <c r="O553" s="72"/>
      <c r="P553" s="72"/>
      <c r="Q553" s="70" t="s">
        <v>18</v>
      </c>
      <c r="R553" s="70"/>
      <c r="S553" s="12" t="s">
        <v>18</v>
      </c>
      <c r="T553" s="71" t="s">
        <v>18</v>
      </c>
      <c r="U553" s="71"/>
    </row>
    <row r="554" spans="1:21">
      <c r="A554" s="13" t="s">
        <v>739</v>
      </c>
      <c r="B554" s="5" t="s">
        <v>715</v>
      </c>
      <c r="C554" s="14">
        <v>721842912</v>
      </c>
      <c r="D554" s="14">
        <v>677621387</v>
      </c>
      <c r="E554" s="14">
        <f t="shared" si="121"/>
        <v>-44221525</v>
      </c>
      <c r="F554" s="53">
        <f t="shared" si="122"/>
        <v>-6.1261978561895187</v>
      </c>
      <c r="G554" s="14">
        <v>990969000</v>
      </c>
      <c r="H554" s="53">
        <v>68.400000000000006</v>
      </c>
      <c r="I554" s="5" t="s">
        <v>18</v>
      </c>
      <c r="J554" s="13" t="s">
        <v>18</v>
      </c>
      <c r="K554" s="13" t="s">
        <v>18</v>
      </c>
      <c r="L554" s="14"/>
      <c r="M554" s="14"/>
      <c r="N554" s="14"/>
      <c r="O554" s="72"/>
      <c r="P554" s="72"/>
      <c r="Q554" s="70" t="s">
        <v>18</v>
      </c>
      <c r="R554" s="70"/>
      <c r="S554" s="12" t="s">
        <v>18</v>
      </c>
      <c r="T554" s="71" t="s">
        <v>18</v>
      </c>
      <c r="U554" s="71"/>
    </row>
    <row r="555" spans="1:21">
      <c r="A555" s="13" t="s">
        <v>740</v>
      </c>
      <c r="B555" s="5" t="s">
        <v>18</v>
      </c>
      <c r="C555" s="14"/>
      <c r="D555" s="14"/>
      <c r="E555" s="14"/>
      <c r="F555" s="53" t="s">
        <v>18</v>
      </c>
      <c r="G555" s="14"/>
      <c r="H555" s="53" t="s">
        <v>18</v>
      </c>
      <c r="I555" s="5" t="s">
        <v>23</v>
      </c>
      <c r="J555" s="13" t="s">
        <v>741</v>
      </c>
      <c r="K555" s="13" t="s">
        <v>742</v>
      </c>
      <c r="L555" s="14">
        <v>23377</v>
      </c>
      <c r="M555" s="14">
        <v>16921</v>
      </c>
      <c r="N555" s="14">
        <v>15361</v>
      </c>
      <c r="O555" s="72">
        <v>13966</v>
      </c>
      <c r="P555" s="72"/>
      <c r="Q555" s="74">
        <v>59.7</v>
      </c>
      <c r="R555" s="74"/>
      <c r="S555" s="15">
        <v>-17.5</v>
      </c>
      <c r="T555" s="71" t="s">
        <v>743</v>
      </c>
      <c r="U555" s="71"/>
    </row>
    <row r="556" spans="1:21">
      <c r="A556" s="2"/>
      <c r="B556" s="5" t="s">
        <v>18</v>
      </c>
      <c r="C556" s="14"/>
      <c r="D556" s="14"/>
      <c r="E556" s="14"/>
      <c r="F556" s="53" t="s">
        <v>18</v>
      </c>
      <c r="G556" s="14"/>
      <c r="H556" s="53" t="s">
        <v>18</v>
      </c>
      <c r="I556" s="5" t="s">
        <v>23</v>
      </c>
      <c r="J556" s="13" t="s">
        <v>744</v>
      </c>
      <c r="K556" s="13" t="s">
        <v>191</v>
      </c>
      <c r="L556" s="14">
        <v>2142</v>
      </c>
      <c r="M556" s="14">
        <v>1791</v>
      </c>
      <c r="N556" s="14">
        <v>887</v>
      </c>
      <c r="O556" s="72">
        <v>1042</v>
      </c>
      <c r="P556" s="72"/>
      <c r="Q556" s="74">
        <v>48.6</v>
      </c>
      <c r="R556" s="74"/>
      <c r="S556" s="15">
        <v>-41.8</v>
      </c>
      <c r="T556" s="71" t="s">
        <v>745</v>
      </c>
      <c r="U556" s="71"/>
    </row>
    <row r="557" spans="1:21">
      <c r="A557" s="2"/>
      <c r="B557" s="5" t="s">
        <v>29</v>
      </c>
      <c r="C557" s="14">
        <v>721842912</v>
      </c>
      <c r="D557" s="14">
        <v>677621387</v>
      </c>
      <c r="E557" s="14">
        <f>D557-C557</f>
        <v>-44221525</v>
      </c>
      <c r="F557" s="53">
        <f>IFERROR((D557/C557-1)*100,0)</f>
        <v>-6.1261978561895187</v>
      </c>
      <c r="G557" s="14">
        <v>990969000</v>
      </c>
      <c r="H557" s="53">
        <v>68.400000000000006</v>
      </c>
      <c r="I557" s="5" t="s">
        <v>18</v>
      </c>
      <c r="J557" s="13" t="s">
        <v>18</v>
      </c>
      <c r="K557" s="13" t="s">
        <v>18</v>
      </c>
      <c r="L557" s="14"/>
      <c r="M557" s="14"/>
      <c r="N557" s="14"/>
      <c r="O557" s="72"/>
      <c r="P557" s="72"/>
      <c r="Q557" s="70" t="s">
        <v>18</v>
      </c>
      <c r="R557" s="70"/>
      <c r="S557" s="12" t="s">
        <v>18</v>
      </c>
      <c r="T557" s="71" t="s">
        <v>18</v>
      </c>
      <c r="U557" s="71"/>
    </row>
    <row r="558" spans="1:21">
      <c r="A558" s="13" t="s">
        <v>746</v>
      </c>
      <c r="B558" s="5" t="s">
        <v>18</v>
      </c>
      <c r="C558" s="14"/>
      <c r="D558" s="14"/>
      <c r="E558" s="14"/>
      <c r="F558" s="53" t="s">
        <v>18</v>
      </c>
      <c r="G558" s="14"/>
      <c r="H558" s="53" t="s">
        <v>18</v>
      </c>
      <c r="I558" s="5" t="s">
        <v>18</v>
      </c>
      <c r="J558" s="13" t="s">
        <v>18</v>
      </c>
      <c r="K558" s="13" t="s">
        <v>18</v>
      </c>
      <c r="L558" s="14"/>
      <c r="M558" s="14"/>
      <c r="N558" s="14"/>
      <c r="O558" s="72"/>
      <c r="P558" s="72"/>
      <c r="Q558" s="70" t="s">
        <v>18</v>
      </c>
      <c r="R558" s="70"/>
      <c r="S558" s="12" t="s">
        <v>18</v>
      </c>
      <c r="T558" s="71" t="s">
        <v>18</v>
      </c>
      <c r="U558" s="71"/>
    </row>
    <row r="559" spans="1:21" ht="38.25">
      <c r="A559" s="13" t="s">
        <v>747</v>
      </c>
      <c r="B559" s="5" t="s">
        <v>748</v>
      </c>
      <c r="C559" s="14">
        <v>50224636</v>
      </c>
      <c r="D559" s="14">
        <v>71639330</v>
      </c>
      <c r="E559" s="14">
        <f t="shared" ref="E559:E560" si="123">D559-C559</f>
        <v>21414694</v>
      </c>
      <c r="F559" s="53">
        <f t="shared" ref="F559:F560" si="124">IFERROR((D559/C559-1)*100,0)</f>
        <v>42.637828176594454</v>
      </c>
      <c r="G559" s="14">
        <v>106505101</v>
      </c>
      <c r="H559" s="53">
        <v>67.263754813020654</v>
      </c>
      <c r="I559" s="5" t="s">
        <v>18</v>
      </c>
      <c r="J559" s="13" t="s">
        <v>18</v>
      </c>
      <c r="K559" s="13" t="s">
        <v>18</v>
      </c>
      <c r="L559" s="14"/>
      <c r="M559" s="14"/>
      <c r="N559" s="14"/>
      <c r="O559" s="72"/>
      <c r="P559" s="72"/>
      <c r="Q559" s="70" t="s">
        <v>18</v>
      </c>
      <c r="R559" s="70"/>
      <c r="S559" s="12" t="s">
        <v>18</v>
      </c>
      <c r="T559" s="71" t="s">
        <v>18</v>
      </c>
      <c r="U559" s="71"/>
    </row>
    <row r="560" spans="1:21">
      <c r="A560" s="2"/>
      <c r="B560" s="5" t="s">
        <v>715</v>
      </c>
      <c r="C560" s="14">
        <v>74484072</v>
      </c>
      <c r="D560" s="14">
        <v>85291022</v>
      </c>
      <c r="E560" s="14">
        <f t="shared" si="123"/>
        <v>10806950</v>
      </c>
      <c r="F560" s="53">
        <f t="shared" si="124"/>
        <v>14.509075175159602</v>
      </c>
      <c r="G560" s="14">
        <v>300873823</v>
      </c>
      <c r="H560" s="53">
        <v>28.347770886003598</v>
      </c>
      <c r="I560" s="5" t="s">
        <v>18</v>
      </c>
      <c r="J560" s="13" t="s">
        <v>18</v>
      </c>
      <c r="K560" s="13" t="s">
        <v>18</v>
      </c>
      <c r="L560" s="14"/>
      <c r="M560" s="14"/>
      <c r="N560" s="14"/>
      <c r="O560" s="72"/>
      <c r="P560" s="72"/>
      <c r="Q560" s="70" t="s">
        <v>18</v>
      </c>
      <c r="R560" s="70"/>
      <c r="S560" s="12" t="s">
        <v>18</v>
      </c>
      <c r="T560" s="71" t="s">
        <v>18</v>
      </c>
      <c r="U560" s="71"/>
    </row>
    <row r="561" spans="1:21" ht="25.5">
      <c r="A561" s="13" t="s">
        <v>749</v>
      </c>
      <c r="B561" s="5" t="s">
        <v>18</v>
      </c>
      <c r="C561" s="14"/>
      <c r="D561" s="14"/>
      <c r="E561" s="14"/>
      <c r="F561" s="53" t="s">
        <v>18</v>
      </c>
      <c r="G561" s="14"/>
      <c r="H561" s="53" t="s">
        <v>18</v>
      </c>
      <c r="I561" s="5" t="s">
        <v>23</v>
      </c>
      <c r="J561" s="13" t="s">
        <v>750</v>
      </c>
      <c r="K561" s="13" t="s">
        <v>751</v>
      </c>
      <c r="L561" s="14">
        <v>350</v>
      </c>
      <c r="M561" s="14">
        <v>255</v>
      </c>
      <c r="N561" s="14">
        <v>326</v>
      </c>
      <c r="O561" s="72">
        <v>257</v>
      </c>
      <c r="P561" s="72"/>
      <c r="Q561" s="74">
        <f>O561/L561*100</f>
        <v>73.428571428571431</v>
      </c>
      <c r="R561" s="74"/>
      <c r="S561" s="15">
        <f>((O561-M561)/M561*100)</f>
        <v>0.78431372549019607</v>
      </c>
      <c r="T561" s="71" t="s">
        <v>18</v>
      </c>
      <c r="U561" s="71"/>
    </row>
    <row r="562" spans="1:21">
      <c r="A562" s="2"/>
      <c r="B562" s="5" t="s">
        <v>18</v>
      </c>
      <c r="C562" s="14"/>
      <c r="D562" s="14"/>
      <c r="E562" s="14"/>
      <c r="F562" s="53" t="s">
        <v>18</v>
      </c>
      <c r="G562" s="14"/>
      <c r="H562" s="53" t="s">
        <v>18</v>
      </c>
      <c r="I562" s="5" t="s">
        <v>23</v>
      </c>
      <c r="J562" s="13" t="s">
        <v>752</v>
      </c>
      <c r="K562" s="13" t="s">
        <v>753</v>
      </c>
      <c r="L562" s="14">
        <v>9</v>
      </c>
      <c r="M562" s="14">
        <v>6</v>
      </c>
      <c r="N562" s="14">
        <v>4</v>
      </c>
      <c r="O562" s="72">
        <v>6</v>
      </c>
      <c r="P562" s="72"/>
      <c r="Q562" s="74">
        <f>O562/L562*100</f>
        <v>66.666666666666657</v>
      </c>
      <c r="R562" s="74"/>
      <c r="S562" s="15">
        <f t="shared" ref="S562:S568" si="125">((O562-M562)/M562*100)</f>
        <v>0</v>
      </c>
      <c r="T562" s="71" t="s">
        <v>18</v>
      </c>
      <c r="U562" s="71"/>
    </row>
    <row r="563" spans="1:21">
      <c r="A563" s="2"/>
      <c r="B563" s="5" t="s">
        <v>18</v>
      </c>
      <c r="C563" s="14"/>
      <c r="D563" s="14"/>
      <c r="E563" s="14"/>
      <c r="F563" s="53" t="s">
        <v>18</v>
      </c>
      <c r="G563" s="14"/>
      <c r="H563" s="53" t="s">
        <v>18</v>
      </c>
      <c r="I563" s="5" t="s">
        <v>23</v>
      </c>
      <c r="J563" s="13" t="s">
        <v>754</v>
      </c>
      <c r="K563" s="13" t="s">
        <v>755</v>
      </c>
      <c r="L563" s="14">
        <v>500</v>
      </c>
      <c r="M563" s="14">
        <v>375</v>
      </c>
      <c r="N563" s="14">
        <v>559</v>
      </c>
      <c r="O563" s="72">
        <v>245</v>
      </c>
      <c r="P563" s="72"/>
      <c r="Q563" s="74">
        <f>O563/L563*100</f>
        <v>49</v>
      </c>
      <c r="R563" s="74"/>
      <c r="S563" s="15">
        <f t="shared" si="125"/>
        <v>-34.666666666666671</v>
      </c>
      <c r="T563" s="71" t="s">
        <v>756</v>
      </c>
      <c r="U563" s="71"/>
    </row>
    <row r="564" spans="1:21">
      <c r="A564" s="2"/>
      <c r="B564" s="5" t="s">
        <v>18</v>
      </c>
      <c r="C564" s="14"/>
      <c r="D564" s="14"/>
      <c r="E564" s="14"/>
      <c r="F564" s="53" t="s">
        <v>18</v>
      </c>
      <c r="G564" s="14"/>
      <c r="H564" s="53" t="s">
        <v>18</v>
      </c>
      <c r="I564" s="5" t="s">
        <v>23</v>
      </c>
      <c r="J564" s="13" t="s">
        <v>757</v>
      </c>
      <c r="K564" s="13" t="s">
        <v>758</v>
      </c>
      <c r="L564" s="14">
        <v>6000</v>
      </c>
      <c r="M564" s="14">
        <v>4500</v>
      </c>
      <c r="N564" s="14">
        <v>6405</v>
      </c>
      <c r="O564" s="72">
        <v>1910</v>
      </c>
      <c r="P564" s="72"/>
      <c r="Q564" s="74">
        <f>O564/L564*100</f>
        <v>31.833333333333336</v>
      </c>
      <c r="R564" s="74"/>
      <c r="S564" s="15">
        <f t="shared" si="125"/>
        <v>-57.555555555555557</v>
      </c>
      <c r="T564" s="71" t="s">
        <v>759</v>
      </c>
      <c r="U564" s="71"/>
    </row>
    <row r="565" spans="1:21" ht="25.5">
      <c r="A565" s="2"/>
      <c r="B565" s="5" t="s">
        <v>18</v>
      </c>
      <c r="C565" s="14"/>
      <c r="D565" s="14"/>
      <c r="E565" s="14"/>
      <c r="F565" s="53" t="s">
        <v>18</v>
      </c>
      <c r="G565" s="14"/>
      <c r="H565" s="53" t="s">
        <v>18</v>
      </c>
      <c r="I565" s="5" t="s">
        <v>23</v>
      </c>
      <c r="J565" s="13" t="s">
        <v>760</v>
      </c>
      <c r="K565" s="13" t="s">
        <v>761</v>
      </c>
      <c r="L565" s="14">
        <v>0</v>
      </c>
      <c r="M565" s="14">
        <v>0</v>
      </c>
      <c r="N565" s="14">
        <v>40</v>
      </c>
      <c r="O565" s="72"/>
      <c r="P565" s="72"/>
      <c r="Q565" s="70" t="s">
        <v>69</v>
      </c>
      <c r="R565" s="70"/>
      <c r="S565" s="15"/>
      <c r="T565" s="71" t="s">
        <v>18</v>
      </c>
      <c r="U565" s="71"/>
    </row>
    <row r="566" spans="1:21" ht="25.5">
      <c r="A566" s="2"/>
      <c r="B566" s="5" t="s">
        <v>18</v>
      </c>
      <c r="C566" s="14"/>
      <c r="D566" s="14"/>
      <c r="E566" s="14"/>
      <c r="F566" s="53" t="s">
        <v>18</v>
      </c>
      <c r="G566" s="14"/>
      <c r="H566" s="53" t="s">
        <v>18</v>
      </c>
      <c r="I566" s="5" t="s">
        <v>23</v>
      </c>
      <c r="J566" s="13" t="s">
        <v>760</v>
      </c>
      <c r="K566" s="13" t="s">
        <v>762</v>
      </c>
      <c r="L566" s="14">
        <v>650</v>
      </c>
      <c r="M566" s="14">
        <v>500</v>
      </c>
      <c r="N566" s="14">
        <v>522</v>
      </c>
      <c r="O566" s="72">
        <v>350</v>
      </c>
      <c r="P566" s="72"/>
      <c r="Q566" s="74">
        <f>O566/L566*100</f>
        <v>53.846153846153847</v>
      </c>
      <c r="R566" s="74"/>
      <c r="S566" s="15">
        <f t="shared" si="125"/>
        <v>-30</v>
      </c>
      <c r="T566" s="71" t="s">
        <v>18</v>
      </c>
      <c r="U566" s="71"/>
    </row>
    <row r="567" spans="1:21">
      <c r="A567" s="2"/>
      <c r="B567" s="5" t="s">
        <v>18</v>
      </c>
      <c r="C567" s="14"/>
      <c r="D567" s="14"/>
      <c r="E567" s="14"/>
      <c r="F567" s="53" t="s">
        <v>18</v>
      </c>
      <c r="G567" s="14"/>
      <c r="H567" s="53" t="s">
        <v>18</v>
      </c>
      <c r="I567" s="5" t="s">
        <v>23</v>
      </c>
      <c r="J567" s="13" t="s">
        <v>763</v>
      </c>
      <c r="K567" s="13" t="s">
        <v>764</v>
      </c>
      <c r="L567" s="14">
        <v>160</v>
      </c>
      <c r="M567" s="14">
        <v>108</v>
      </c>
      <c r="N567" s="14">
        <v>233</v>
      </c>
      <c r="O567" s="72">
        <v>58</v>
      </c>
      <c r="P567" s="72"/>
      <c r="Q567" s="74">
        <f>O567/L567*100</f>
        <v>36.25</v>
      </c>
      <c r="R567" s="74"/>
      <c r="S567" s="15">
        <f t="shared" si="125"/>
        <v>-46.296296296296298</v>
      </c>
      <c r="T567" s="71" t="s">
        <v>765</v>
      </c>
      <c r="U567" s="71"/>
    </row>
    <row r="568" spans="1:21" ht="25.5">
      <c r="A568" s="2"/>
      <c r="B568" s="5" t="s">
        <v>18</v>
      </c>
      <c r="C568" s="14"/>
      <c r="D568" s="14"/>
      <c r="E568" s="14"/>
      <c r="F568" s="53" t="s">
        <v>18</v>
      </c>
      <c r="G568" s="14"/>
      <c r="H568" s="53" t="s">
        <v>18</v>
      </c>
      <c r="I568" s="5" t="s">
        <v>23</v>
      </c>
      <c r="J568" s="13" t="s">
        <v>766</v>
      </c>
      <c r="K568" s="13" t="s">
        <v>480</v>
      </c>
      <c r="L568" s="14">
        <v>115</v>
      </c>
      <c r="M568" s="14">
        <v>90</v>
      </c>
      <c r="N568" s="14">
        <v>84</v>
      </c>
      <c r="O568" s="72">
        <v>62</v>
      </c>
      <c r="P568" s="72"/>
      <c r="Q568" s="74">
        <f>O568/L568*100</f>
        <v>53.913043478260867</v>
      </c>
      <c r="R568" s="74"/>
      <c r="S568" s="15">
        <f t="shared" si="125"/>
        <v>-31.111111111111111</v>
      </c>
      <c r="T568" s="71" t="s">
        <v>767</v>
      </c>
      <c r="U568" s="71"/>
    </row>
    <row r="569" spans="1:21">
      <c r="A569" s="2"/>
      <c r="B569" s="5" t="s">
        <v>29</v>
      </c>
      <c r="C569" s="14">
        <v>124708708</v>
      </c>
      <c r="D569" s="14">
        <v>156930352</v>
      </c>
      <c r="E569" s="14">
        <f t="shared" ref="E569:E570" si="126">D569-C569</f>
        <v>32221644</v>
      </c>
      <c r="F569" s="53">
        <f t="shared" ref="F569:F570" si="127">IFERROR((D569/C569-1)*100,0)</f>
        <v>25.837525315393361</v>
      </c>
      <c r="G569" s="14">
        <v>407378924</v>
      </c>
      <c r="H569" s="53">
        <v>38.521961435589638</v>
      </c>
      <c r="I569" s="5" t="s">
        <v>18</v>
      </c>
      <c r="J569" s="13" t="s">
        <v>18</v>
      </c>
      <c r="K569" s="13" t="s">
        <v>18</v>
      </c>
      <c r="L569" s="14"/>
      <c r="M569" s="14"/>
      <c r="N569" s="14"/>
      <c r="O569" s="72"/>
      <c r="P569" s="72"/>
      <c r="Q569" s="70" t="s">
        <v>18</v>
      </c>
      <c r="R569" s="70"/>
      <c r="S569" s="12" t="s">
        <v>18</v>
      </c>
      <c r="T569" s="71" t="s">
        <v>18</v>
      </c>
      <c r="U569" s="71"/>
    </row>
    <row r="570" spans="1:21" ht="38.25">
      <c r="A570" s="13" t="s">
        <v>768</v>
      </c>
      <c r="B570" s="5" t="s">
        <v>715</v>
      </c>
      <c r="C570" s="14">
        <v>18639075</v>
      </c>
      <c r="D570" s="14">
        <v>25842738</v>
      </c>
      <c r="E570" s="14">
        <f t="shared" si="126"/>
        <v>7203663</v>
      </c>
      <c r="F570" s="53">
        <f t="shared" si="127"/>
        <v>38.648178624743991</v>
      </c>
      <c r="G570" s="14">
        <v>36759820</v>
      </c>
      <c r="H570" s="53">
        <v>70.3</v>
      </c>
      <c r="I570" s="5" t="s">
        <v>18</v>
      </c>
      <c r="J570" s="13" t="s">
        <v>18</v>
      </c>
      <c r="K570" s="13" t="s">
        <v>18</v>
      </c>
      <c r="L570" s="14"/>
      <c r="M570" s="14"/>
      <c r="N570" s="14"/>
      <c r="O570" s="72"/>
      <c r="P570" s="72"/>
      <c r="Q570" s="70" t="s">
        <v>18</v>
      </c>
      <c r="R570" s="70"/>
      <c r="S570" s="12" t="s">
        <v>18</v>
      </c>
      <c r="T570" s="71" t="s">
        <v>18</v>
      </c>
      <c r="U570" s="71"/>
    </row>
    <row r="571" spans="1:21" ht="25.5">
      <c r="A571" s="13" t="s">
        <v>769</v>
      </c>
      <c r="B571" s="5" t="s">
        <v>18</v>
      </c>
      <c r="C571" s="14"/>
      <c r="D571" s="14"/>
      <c r="E571" s="14"/>
      <c r="F571" s="53" t="s">
        <v>18</v>
      </c>
      <c r="G571" s="14"/>
      <c r="H571" s="53" t="s">
        <v>18</v>
      </c>
      <c r="I571" s="5" t="s">
        <v>23</v>
      </c>
      <c r="J571" s="13" t="s">
        <v>770</v>
      </c>
      <c r="K571" s="13" t="s">
        <v>771</v>
      </c>
      <c r="L571" s="14">
        <v>40840</v>
      </c>
      <c r="M571" s="14">
        <v>30840</v>
      </c>
      <c r="N571" s="14">
        <v>27783</v>
      </c>
      <c r="O571" s="72">
        <v>20350</v>
      </c>
      <c r="P571" s="72"/>
      <c r="Q571" s="74">
        <v>49.8</v>
      </c>
      <c r="R571" s="74"/>
      <c r="S571" s="15">
        <v>-34</v>
      </c>
      <c r="T571" s="71" t="s">
        <v>772</v>
      </c>
      <c r="U571" s="71"/>
    </row>
    <row r="572" spans="1:21" ht="25.5">
      <c r="A572" s="2"/>
      <c r="B572" s="5" t="s">
        <v>18</v>
      </c>
      <c r="C572" s="14"/>
      <c r="D572" s="14"/>
      <c r="E572" s="14"/>
      <c r="F572" s="53" t="s">
        <v>18</v>
      </c>
      <c r="G572" s="14"/>
      <c r="H572" s="53" t="s">
        <v>18</v>
      </c>
      <c r="I572" s="5" t="s">
        <v>23</v>
      </c>
      <c r="J572" s="13" t="s">
        <v>773</v>
      </c>
      <c r="K572" s="13" t="s">
        <v>774</v>
      </c>
      <c r="L572" s="14">
        <v>500</v>
      </c>
      <c r="M572" s="14">
        <v>250</v>
      </c>
      <c r="N572" s="14">
        <v>1000</v>
      </c>
      <c r="O572" s="72">
        <v>0</v>
      </c>
      <c r="P572" s="72"/>
      <c r="Q572" s="70" t="s">
        <v>26</v>
      </c>
      <c r="R572" s="70"/>
      <c r="S572" s="12" t="s">
        <v>26</v>
      </c>
      <c r="T572" s="71" t="s">
        <v>775</v>
      </c>
      <c r="U572" s="71"/>
    </row>
    <row r="573" spans="1:21" ht="25.5">
      <c r="A573" s="2"/>
      <c r="B573" s="5" t="s">
        <v>18</v>
      </c>
      <c r="C573" s="14"/>
      <c r="D573" s="14"/>
      <c r="E573" s="14"/>
      <c r="F573" s="53" t="s">
        <v>18</v>
      </c>
      <c r="G573" s="14"/>
      <c r="H573" s="53" t="s">
        <v>18</v>
      </c>
      <c r="I573" s="5" t="s">
        <v>23</v>
      </c>
      <c r="J573" s="13" t="s">
        <v>776</v>
      </c>
      <c r="K573" s="13" t="s">
        <v>777</v>
      </c>
      <c r="L573" s="14">
        <v>560</v>
      </c>
      <c r="M573" s="14">
        <v>435</v>
      </c>
      <c r="N573" s="14">
        <v>572</v>
      </c>
      <c r="O573" s="72">
        <v>456</v>
      </c>
      <c r="P573" s="72"/>
      <c r="Q573" s="74">
        <v>81.400000000000006</v>
      </c>
      <c r="R573" s="74"/>
      <c r="S573" s="15">
        <v>4.8</v>
      </c>
      <c r="T573" s="71" t="s">
        <v>778</v>
      </c>
      <c r="U573" s="71"/>
    </row>
    <row r="574" spans="1:21">
      <c r="A574" s="2"/>
      <c r="B574" s="2"/>
      <c r="C574" s="2"/>
      <c r="D574" s="2"/>
      <c r="E574" s="2"/>
      <c r="F574" s="63"/>
      <c r="G574" s="2"/>
      <c r="H574" s="63"/>
      <c r="I574" s="2"/>
      <c r="J574" s="2"/>
      <c r="K574" s="2"/>
      <c r="L574" s="2"/>
      <c r="M574" s="2"/>
      <c r="N574" s="2"/>
      <c r="O574" s="2"/>
      <c r="P574" s="2"/>
      <c r="Q574" s="2"/>
      <c r="R574" s="2"/>
      <c r="S574" s="2"/>
      <c r="T574" s="71" t="s">
        <v>779</v>
      </c>
      <c r="U574" s="71"/>
    </row>
    <row r="575" spans="1:21" ht="25.5">
      <c r="A575" s="2"/>
      <c r="B575" s="5" t="s">
        <v>18</v>
      </c>
      <c r="C575" s="14"/>
      <c r="D575" s="14"/>
      <c r="E575" s="14"/>
      <c r="F575" s="53" t="s">
        <v>18</v>
      </c>
      <c r="G575" s="14"/>
      <c r="H575" s="53" t="s">
        <v>18</v>
      </c>
      <c r="I575" s="5" t="s">
        <v>23</v>
      </c>
      <c r="J575" s="13" t="s">
        <v>780</v>
      </c>
      <c r="K575" s="13" t="s">
        <v>98</v>
      </c>
      <c r="L575" s="14">
        <v>1000</v>
      </c>
      <c r="M575" s="14">
        <v>1000</v>
      </c>
      <c r="N575" s="14">
        <v>100</v>
      </c>
      <c r="O575" s="72"/>
      <c r="P575" s="72"/>
      <c r="Q575" s="70" t="s">
        <v>69</v>
      </c>
      <c r="R575" s="70"/>
      <c r="S575" s="12" t="s">
        <v>26</v>
      </c>
      <c r="T575" s="71" t="s">
        <v>781</v>
      </c>
      <c r="U575" s="71"/>
    </row>
    <row r="576" spans="1:21">
      <c r="A576" s="2"/>
      <c r="B576" s="5" t="s">
        <v>29</v>
      </c>
      <c r="C576" s="14">
        <v>18639075</v>
      </c>
      <c r="D576" s="14">
        <v>25842738</v>
      </c>
      <c r="E576" s="14">
        <f t="shared" ref="E576:E577" si="128">D576-C576</f>
        <v>7203663</v>
      </c>
      <c r="F576" s="53">
        <f t="shared" ref="F576:F577" si="129">IFERROR((D576/C576-1)*100,0)</f>
        <v>38.648178624743991</v>
      </c>
      <c r="G576" s="14">
        <v>36759820</v>
      </c>
      <c r="H576" s="53">
        <v>70.3</v>
      </c>
      <c r="I576" s="5" t="s">
        <v>18</v>
      </c>
      <c r="J576" s="13" t="s">
        <v>18</v>
      </c>
      <c r="K576" s="13" t="s">
        <v>18</v>
      </c>
      <c r="L576" s="14"/>
      <c r="M576" s="14"/>
      <c r="N576" s="14"/>
      <c r="O576" s="72"/>
      <c r="P576" s="72"/>
      <c r="Q576" s="70" t="s">
        <v>18</v>
      </c>
      <c r="R576" s="70"/>
      <c r="S576" s="12" t="s">
        <v>18</v>
      </c>
      <c r="T576" s="71" t="s">
        <v>18</v>
      </c>
      <c r="U576" s="71"/>
    </row>
    <row r="577" spans="1:21" ht="38.25">
      <c r="A577" s="13" t="s">
        <v>782</v>
      </c>
      <c r="B577" s="5" t="s">
        <v>715</v>
      </c>
      <c r="C577" s="14">
        <v>203716224</v>
      </c>
      <c r="D577" s="14">
        <v>598094871</v>
      </c>
      <c r="E577" s="14">
        <f t="shared" si="128"/>
        <v>394378647</v>
      </c>
      <c r="F577" s="53">
        <f t="shared" si="129"/>
        <v>193.59216426473722</v>
      </c>
      <c r="G577" s="14">
        <v>988801918</v>
      </c>
      <c r="H577" s="53">
        <v>60.5</v>
      </c>
      <c r="I577" s="5" t="s">
        <v>18</v>
      </c>
      <c r="J577" s="13" t="s">
        <v>18</v>
      </c>
      <c r="K577" s="13" t="s">
        <v>18</v>
      </c>
      <c r="L577" s="14"/>
      <c r="M577" s="14"/>
      <c r="N577" s="14"/>
      <c r="O577" s="72"/>
      <c r="P577" s="72"/>
      <c r="Q577" s="70" t="s">
        <v>18</v>
      </c>
      <c r="R577" s="70"/>
      <c r="S577" s="12" t="s">
        <v>18</v>
      </c>
      <c r="T577" s="71" t="s">
        <v>18</v>
      </c>
      <c r="U577" s="71"/>
    </row>
    <row r="578" spans="1:21" ht="25.5">
      <c r="A578" s="13" t="s">
        <v>783</v>
      </c>
      <c r="B578" s="5" t="s">
        <v>18</v>
      </c>
      <c r="C578" s="14"/>
      <c r="D578" s="14"/>
      <c r="E578" s="14"/>
      <c r="F578" s="53" t="s">
        <v>18</v>
      </c>
      <c r="G578" s="14"/>
      <c r="H578" s="53" t="s">
        <v>18</v>
      </c>
      <c r="I578" s="5" t="s">
        <v>23</v>
      </c>
      <c r="J578" s="13" t="s">
        <v>784</v>
      </c>
      <c r="K578" s="13" t="s">
        <v>225</v>
      </c>
      <c r="L578" s="14">
        <v>910</v>
      </c>
      <c r="M578" s="14">
        <v>885</v>
      </c>
      <c r="N578" s="14">
        <v>616</v>
      </c>
      <c r="O578" s="72">
        <v>148</v>
      </c>
      <c r="P578" s="72"/>
      <c r="Q578" s="74">
        <v>16.3</v>
      </c>
      <c r="R578" s="74"/>
      <c r="S578" s="15">
        <v>-83.3</v>
      </c>
      <c r="T578" s="71" t="s">
        <v>785</v>
      </c>
      <c r="U578" s="71"/>
    </row>
    <row r="579" spans="1:21">
      <c r="A579" s="2"/>
      <c r="B579" s="5" t="s">
        <v>18</v>
      </c>
      <c r="C579" s="14"/>
      <c r="D579" s="14"/>
      <c r="E579" s="14"/>
      <c r="F579" s="53" t="s">
        <v>18</v>
      </c>
      <c r="G579" s="14"/>
      <c r="H579" s="53" t="s">
        <v>18</v>
      </c>
      <c r="I579" s="5" t="s">
        <v>23</v>
      </c>
      <c r="J579" s="13" t="s">
        <v>786</v>
      </c>
      <c r="K579" s="13" t="s">
        <v>534</v>
      </c>
      <c r="L579" s="14">
        <v>49</v>
      </c>
      <c r="M579" s="14">
        <v>36</v>
      </c>
      <c r="N579" s="14">
        <v>38</v>
      </c>
      <c r="O579" s="72">
        <v>23</v>
      </c>
      <c r="P579" s="72"/>
      <c r="Q579" s="74">
        <v>46.9</v>
      </c>
      <c r="R579" s="74"/>
      <c r="S579" s="15">
        <v>-36.1</v>
      </c>
      <c r="T579" s="71" t="s">
        <v>787</v>
      </c>
      <c r="U579" s="71"/>
    </row>
    <row r="580" spans="1:21">
      <c r="A580" s="2"/>
      <c r="B580" s="5" t="s">
        <v>29</v>
      </c>
      <c r="C580" s="14">
        <v>203716224</v>
      </c>
      <c r="D580" s="14">
        <v>598094871</v>
      </c>
      <c r="E580" s="14">
        <f t="shared" ref="E580:E581" si="130">D580-C580</f>
        <v>394378647</v>
      </c>
      <c r="F580" s="53">
        <f t="shared" ref="F580:F581" si="131">IFERROR((D580/C580-1)*100,0)</f>
        <v>193.59216426473722</v>
      </c>
      <c r="G580" s="14">
        <v>988801918</v>
      </c>
      <c r="H580" s="53">
        <v>60.5</v>
      </c>
      <c r="I580" s="5" t="s">
        <v>18</v>
      </c>
      <c r="J580" s="13" t="s">
        <v>18</v>
      </c>
      <c r="K580" s="13" t="s">
        <v>18</v>
      </c>
      <c r="L580" s="14"/>
      <c r="M580" s="14"/>
      <c r="N580" s="14"/>
      <c r="O580" s="72"/>
      <c r="P580" s="72"/>
      <c r="Q580" s="70" t="s">
        <v>18</v>
      </c>
      <c r="R580" s="70"/>
      <c r="S580" s="12" t="s">
        <v>18</v>
      </c>
      <c r="T580" s="71" t="s">
        <v>18</v>
      </c>
      <c r="U580" s="71"/>
    </row>
    <row r="581" spans="1:21" ht="25.5">
      <c r="A581" s="13" t="s">
        <v>788</v>
      </c>
      <c r="B581" s="5" t="s">
        <v>32</v>
      </c>
      <c r="C581" s="14">
        <v>9388710</v>
      </c>
      <c r="D581" s="14">
        <v>10645178</v>
      </c>
      <c r="E581" s="14">
        <f t="shared" si="130"/>
        <v>1256468</v>
      </c>
      <c r="F581" s="53">
        <f t="shared" si="131"/>
        <v>13.382754393308559</v>
      </c>
      <c r="G581" s="14">
        <v>19882033</v>
      </c>
      <c r="H581" s="53">
        <v>53.5</v>
      </c>
      <c r="I581" s="5" t="s">
        <v>18</v>
      </c>
      <c r="J581" s="13" t="s">
        <v>18</v>
      </c>
      <c r="K581" s="13" t="s">
        <v>18</v>
      </c>
      <c r="L581" s="14"/>
      <c r="M581" s="14"/>
      <c r="N581" s="14"/>
      <c r="O581" s="72"/>
      <c r="P581" s="72"/>
      <c r="Q581" s="70" t="s">
        <v>18</v>
      </c>
      <c r="R581" s="70"/>
      <c r="S581" s="12" t="s">
        <v>18</v>
      </c>
      <c r="T581" s="71" t="s">
        <v>18</v>
      </c>
      <c r="U581" s="71"/>
    </row>
    <row r="582" spans="1:21">
      <c r="A582" s="13" t="s">
        <v>789</v>
      </c>
      <c r="B582" s="5" t="s">
        <v>18</v>
      </c>
      <c r="C582" s="14"/>
      <c r="D582" s="14"/>
      <c r="E582" s="14"/>
      <c r="F582" s="53" t="s">
        <v>18</v>
      </c>
      <c r="G582" s="14"/>
      <c r="H582" s="53" t="s">
        <v>18</v>
      </c>
      <c r="I582" s="5" t="s">
        <v>23</v>
      </c>
      <c r="J582" s="13" t="s">
        <v>790</v>
      </c>
      <c r="K582" s="13" t="s">
        <v>791</v>
      </c>
      <c r="L582" s="14">
        <v>70</v>
      </c>
      <c r="M582" s="14">
        <v>0</v>
      </c>
      <c r="N582" s="14">
        <v>0</v>
      </c>
      <c r="O582" s="72">
        <v>0</v>
      </c>
      <c r="P582" s="72"/>
      <c r="Q582" s="70" t="s">
        <v>26</v>
      </c>
      <c r="R582" s="70"/>
      <c r="S582" s="15">
        <v>0</v>
      </c>
      <c r="T582" s="71" t="s">
        <v>18</v>
      </c>
      <c r="U582" s="71"/>
    </row>
    <row r="583" spans="1:21">
      <c r="A583" s="2"/>
      <c r="B583" s="5" t="s">
        <v>18</v>
      </c>
      <c r="C583" s="14"/>
      <c r="D583" s="14"/>
      <c r="E583" s="14"/>
      <c r="F583" s="53" t="s">
        <v>18</v>
      </c>
      <c r="G583" s="14"/>
      <c r="H583" s="53" t="s">
        <v>18</v>
      </c>
      <c r="I583" s="5" t="s">
        <v>23</v>
      </c>
      <c r="J583" s="13" t="s">
        <v>792</v>
      </c>
      <c r="K583" s="13" t="s">
        <v>774</v>
      </c>
      <c r="L583" s="14">
        <v>2</v>
      </c>
      <c r="M583" s="14">
        <v>0</v>
      </c>
      <c r="N583" s="14">
        <v>0</v>
      </c>
      <c r="O583" s="72">
        <v>0</v>
      </c>
      <c r="P583" s="72"/>
      <c r="Q583" s="70" t="s">
        <v>26</v>
      </c>
      <c r="R583" s="70"/>
      <c r="S583" s="15">
        <v>0</v>
      </c>
      <c r="T583" s="71" t="s">
        <v>18</v>
      </c>
      <c r="U583" s="71"/>
    </row>
    <row r="584" spans="1:21">
      <c r="A584" s="2"/>
      <c r="B584" s="5" t="s">
        <v>18</v>
      </c>
      <c r="C584" s="14"/>
      <c r="D584" s="14"/>
      <c r="E584" s="14"/>
      <c r="F584" s="53" t="s">
        <v>18</v>
      </c>
      <c r="G584" s="14"/>
      <c r="H584" s="53" t="s">
        <v>18</v>
      </c>
      <c r="I584" s="5" t="s">
        <v>23</v>
      </c>
      <c r="J584" s="13" t="s">
        <v>793</v>
      </c>
      <c r="K584" s="13" t="s">
        <v>794</v>
      </c>
      <c r="L584" s="14">
        <v>0</v>
      </c>
      <c r="M584" s="14">
        <v>0</v>
      </c>
      <c r="N584" s="14">
        <v>7</v>
      </c>
      <c r="O584" s="72">
        <v>0</v>
      </c>
      <c r="P584" s="72"/>
      <c r="Q584" s="74">
        <v>0</v>
      </c>
      <c r="R584" s="74"/>
      <c r="S584" s="15">
        <v>0</v>
      </c>
      <c r="T584" s="71" t="s">
        <v>18</v>
      </c>
      <c r="U584" s="71"/>
    </row>
    <row r="585" spans="1:21">
      <c r="A585" s="2"/>
      <c r="B585" s="5" t="s">
        <v>18</v>
      </c>
      <c r="C585" s="14"/>
      <c r="D585" s="14"/>
      <c r="E585" s="14"/>
      <c r="F585" s="53" t="s">
        <v>18</v>
      </c>
      <c r="G585" s="14"/>
      <c r="H585" s="53" t="s">
        <v>18</v>
      </c>
      <c r="I585" s="5" t="s">
        <v>23</v>
      </c>
      <c r="J585" s="13" t="s">
        <v>795</v>
      </c>
      <c r="K585" s="13" t="s">
        <v>534</v>
      </c>
      <c r="L585" s="14">
        <v>0</v>
      </c>
      <c r="M585" s="14">
        <v>0</v>
      </c>
      <c r="N585" s="14">
        <v>19</v>
      </c>
      <c r="O585" s="72">
        <v>0</v>
      </c>
      <c r="P585" s="72"/>
      <c r="Q585" s="74">
        <v>0</v>
      </c>
      <c r="R585" s="74"/>
      <c r="S585" s="15">
        <v>0</v>
      </c>
      <c r="T585" s="71" t="s">
        <v>18</v>
      </c>
      <c r="U585" s="71"/>
    </row>
    <row r="586" spans="1:21">
      <c r="A586" s="2"/>
      <c r="B586" s="5" t="s">
        <v>18</v>
      </c>
      <c r="C586" s="14"/>
      <c r="D586" s="14"/>
      <c r="E586" s="14"/>
      <c r="F586" s="53" t="s">
        <v>18</v>
      </c>
      <c r="G586" s="14"/>
      <c r="H586" s="53" t="s">
        <v>18</v>
      </c>
      <c r="I586" s="5" t="s">
        <v>23</v>
      </c>
      <c r="J586" s="13" t="s">
        <v>795</v>
      </c>
      <c r="K586" s="13" t="s">
        <v>796</v>
      </c>
      <c r="L586" s="14">
        <v>0</v>
      </c>
      <c r="M586" s="14">
        <v>0</v>
      </c>
      <c r="N586" s="14">
        <v>1753</v>
      </c>
      <c r="O586" s="72">
        <v>0</v>
      </c>
      <c r="P586" s="72"/>
      <c r="Q586" s="74">
        <v>0</v>
      </c>
      <c r="R586" s="74"/>
      <c r="S586" s="15">
        <v>0</v>
      </c>
      <c r="T586" s="71" t="s">
        <v>18</v>
      </c>
      <c r="U586" s="71"/>
    </row>
    <row r="587" spans="1:21" ht="25.5">
      <c r="A587" s="2"/>
      <c r="B587" s="5" t="s">
        <v>18</v>
      </c>
      <c r="C587" s="14"/>
      <c r="D587" s="14"/>
      <c r="E587" s="14"/>
      <c r="F587" s="53" t="s">
        <v>18</v>
      </c>
      <c r="G587" s="14"/>
      <c r="H587" s="53" t="s">
        <v>18</v>
      </c>
      <c r="I587" s="5" t="s">
        <v>23</v>
      </c>
      <c r="J587" s="13" t="s">
        <v>797</v>
      </c>
      <c r="K587" s="13" t="s">
        <v>534</v>
      </c>
      <c r="L587" s="14">
        <v>6</v>
      </c>
      <c r="M587" s="14">
        <v>3</v>
      </c>
      <c r="N587" s="14">
        <v>2</v>
      </c>
      <c r="O587" s="72">
        <v>0</v>
      </c>
      <c r="P587" s="72"/>
      <c r="Q587" s="70" t="s">
        <v>26</v>
      </c>
      <c r="R587" s="70"/>
      <c r="S587" s="12" t="s">
        <v>26</v>
      </c>
      <c r="T587" s="71" t="s">
        <v>18</v>
      </c>
      <c r="U587" s="71"/>
    </row>
    <row r="588" spans="1:21" ht="25.5">
      <c r="A588" s="2"/>
      <c r="B588" s="5" t="s">
        <v>18</v>
      </c>
      <c r="C588" s="14"/>
      <c r="D588" s="14"/>
      <c r="E588" s="14"/>
      <c r="F588" s="53" t="s">
        <v>18</v>
      </c>
      <c r="G588" s="14"/>
      <c r="H588" s="53" t="s">
        <v>18</v>
      </c>
      <c r="I588" s="5" t="s">
        <v>23</v>
      </c>
      <c r="J588" s="13" t="s">
        <v>797</v>
      </c>
      <c r="K588" s="13" t="s">
        <v>796</v>
      </c>
      <c r="L588" s="14">
        <v>270</v>
      </c>
      <c r="M588" s="14">
        <v>100</v>
      </c>
      <c r="N588" s="14">
        <v>315</v>
      </c>
      <c r="O588" s="72">
        <v>0</v>
      </c>
      <c r="P588" s="72"/>
      <c r="Q588" s="70" t="s">
        <v>26</v>
      </c>
      <c r="R588" s="70"/>
      <c r="S588" s="12" t="s">
        <v>26</v>
      </c>
      <c r="T588" s="71" t="s">
        <v>18</v>
      </c>
      <c r="U588" s="71"/>
    </row>
    <row r="589" spans="1:21" ht="25.5">
      <c r="A589" s="2"/>
      <c r="B589" s="5" t="s">
        <v>18</v>
      </c>
      <c r="C589" s="14"/>
      <c r="D589" s="14"/>
      <c r="E589" s="14"/>
      <c r="F589" s="53" t="s">
        <v>18</v>
      </c>
      <c r="G589" s="14"/>
      <c r="H589" s="53" t="s">
        <v>18</v>
      </c>
      <c r="I589" s="5" t="s">
        <v>23</v>
      </c>
      <c r="J589" s="13" t="s">
        <v>798</v>
      </c>
      <c r="K589" s="13" t="s">
        <v>534</v>
      </c>
      <c r="L589" s="14">
        <v>0</v>
      </c>
      <c r="M589" s="14">
        <v>0</v>
      </c>
      <c r="N589" s="14">
        <v>0</v>
      </c>
      <c r="O589" s="72">
        <v>0</v>
      </c>
      <c r="P589" s="72"/>
      <c r="Q589" s="74">
        <v>0</v>
      </c>
      <c r="R589" s="74"/>
      <c r="S589" s="15">
        <v>0</v>
      </c>
      <c r="T589" s="71" t="s">
        <v>18</v>
      </c>
      <c r="U589" s="71"/>
    </row>
    <row r="590" spans="1:21" ht="25.5">
      <c r="A590" s="2"/>
      <c r="B590" s="5" t="s">
        <v>18</v>
      </c>
      <c r="C590" s="14"/>
      <c r="D590" s="14"/>
      <c r="E590" s="14"/>
      <c r="F590" s="53" t="s">
        <v>18</v>
      </c>
      <c r="G590" s="14"/>
      <c r="H590" s="53" t="s">
        <v>18</v>
      </c>
      <c r="I590" s="5" t="s">
        <v>23</v>
      </c>
      <c r="J590" s="13" t="s">
        <v>798</v>
      </c>
      <c r="K590" s="13" t="s">
        <v>796</v>
      </c>
      <c r="L590" s="14">
        <v>0</v>
      </c>
      <c r="M590" s="14">
        <v>0</v>
      </c>
      <c r="N590" s="14">
        <v>0</v>
      </c>
      <c r="O590" s="72">
        <v>0</v>
      </c>
      <c r="P590" s="72"/>
      <c r="Q590" s="74">
        <v>0</v>
      </c>
      <c r="R590" s="74"/>
      <c r="S590" s="15">
        <v>0</v>
      </c>
      <c r="T590" s="71" t="s">
        <v>18</v>
      </c>
      <c r="U590" s="71"/>
    </row>
    <row r="591" spans="1:21" ht="38.25">
      <c r="A591" s="2"/>
      <c r="B591" s="5" t="s">
        <v>18</v>
      </c>
      <c r="C591" s="14"/>
      <c r="D591" s="14"/>
      <c r="E591" s="14"/>
      <c r="F591" s="53" t="s">
        <v>18</v>
      </c>
      <c r="G591" s="14"/>
      <c r="H591" s="53" t="s">
        <v>18</v>
      </c>
      <c r="I591" s="5" t="s">
        <v>23</v>
      </c>
      <c r="J591" s="13" t="s">
        <v>799</v>
      </c>
      <c r="K591" s="13" t="s">
        <v>796</v>
      </c>
      <c r="L591" s="14">
        <v>150</v>
      </c>
      <c r="M591" s="14">
        <v>0</v>
      </c>
      <c r="N591" s="14">
        <v>0</v>
      </c>
      <c r="O591" s="72">
        <v>0</v>
      </c>
      <c r="P591" s="72"/>
      <c r="Q591" s="70" t="s">
        <v>26</v>
      </c>
      <c r="R591" s="70"/>
      <c r="S591" s="15">
        <v>0</v>
      </c>
      <c r="T591" s="71" t="s">
        <v>18</v>
      </c>
      <c r="U591" s="71"/>
    </row>
    <row r="592" spans="1:21" ht="12.75" customHeight="1">
      <c r="A592" s="2"/>
      <c r="B592" s="5" t="s">
        <v>18</v>
      </c>
      <c r="C592" s="14"/>
      <c r="D592" s="14"/>
      <c r="E592" s="14"/>
      <c r="F592" s="53" t="s">
        <v>18</v>
      </c>
      <c r="G592" s="14"/>
      <c r="H592" s="53" t="s">
        <v>18</v>
      </c>
      <c r="I592" s="5" t="s">
        <v>23</v>
      </c>
      <c r="J592" s="22" t="s">
        <v>800</v>
      </c>
      <c r="K592" s="13" t="s">
        <v>534</v>
      </c>
      <c r="L592" s="14">
        <v>40</v>
      </c>
      <c r="M592" s="14">
        <v>20</v>
      </c>
      <c r="N592" s="14">
        <v>41</v>
      </c>
      <c r="O592" s="72">
        <v>0</v>
      </c>
      <c r="P592" s="72"/>
      <c r="Q592" s="70" t="s">
        <v>26</v>
      </c>
      <c r="R592" s="70"/>
      <c r="S592" s="12" t="s">
        <v>26</v>
      </c>
      <c r="T592" s="71" t="s">
        <v>18</v>
      </c>
      <c r="U592" s="71"/>
    </row>
    <row r="593" spans="1:21" ht="12.75" customHeight="1">
      <c r="A593" s="2"/>
      <c r="B593" s="5" t="s">
        <v>18</v>
      </c>
      <c r="C593" s="14"/>
      <c r="D593" s="14"/>
      <c r="E593" s="14"/>
      <c r="F593" s="53" t="s">
        <v>18</v>
      </c>
      <c r="G593" s="14"/>
      <c r="H593" s="53" t="s">
        <v>18</v>
      </c>
      <c r="I593" s="5" t="s">
        <v>23</v>
      </c>
      <c r="J593" s="22" t="s">
        <v>800</v>
      </c>
      <c r="K593" s="13" t="s">
        <v>796</v>
      </c>
      <c r="L593" s="14">
        <v>300</v>
      </c>
      <c r="M593" s="14">
        <v>0</v>
      </c>
      <c r="N593" s="14">
        <v>0</v>
      </c>
      <c r="O593" s="72"/>
      <c r="P593" s="72"/>
      <c r="Q593" s="70" t="s">
        <v>69</v>
      </c>
      <c r="R593" s="70"/>
      <c r="S593" s="12" t="s">
        <v>26</v>
      </c>
      <c r="T593" s="71" t="s">
        <v>18</v>
      </c>
      <c r="U593" s="71"/>
    </row>
    <row r="594" spans="1:21" ht="12.75" customHeight="1">
      <c r="A594" s="2"/>
      <c r="B594" s="5" t="s">
        <v>18</v>
      </c>
      <c r="C594" s="14"/>
      <c r="D594" s="14"/>
      <c r="E594" s="14"/>
      <c r="F594" s="53" t="s">
        <v>18</v>
      </c>
      <c r="G594" s="14"/>
      <c r="H594" s="53" t="s">
        <v>18</v>
      </c>
      <c r="I594" s="5" t="s">
        <v>23</v>
      </c>
      <c r="J594" s="22" t="s">
        <v>801</v>
      </c>
      <c r="K594" s="13" t="s">
        <v>802</v>
      </c>
      <c r="L594" s="14">
        <v>10</v>
      </c>
      <c r="M594" s="14">
        <v>5</v>
      </c>
      <c r="N594" s="14">
        <v>9</v>
      </c>
      <c r="O594" s="72">
        <v>0</v>
      </c>
      <c r="P594" s="72"/>
      <c r="Q594" s="70" t="s">
        <v>26</v>
      </c>
      <c r="R594" s="70"/>
      <c r="S594" s="12" t="s">
        <v>26</v>
      </c>
      <c r="T594" s="71" t="s">
        <v>18</v>
      </c>
      <c r="U594" s="71"/>
    </row>
    <row r="595" spans="1:21" ht="25.5">
      <c r="A595" s="2"/>
      <c r="B595" s="5" t="s">
        <v>18</v>
      </c>
      <c r="C595" s="14"/>
      <c r="D595" s="14"/>
      <c r="E595" s="14"/>
      <c r="F595" s="53" t="s">
        <v>18</v>
      </c>
      <c r="G595" s="14"/>
      <c r="H595" s="53" t="s">
        <v>18</v>
      </c>
      <c r="I595" s="5" t="s">
        <v>23</v>
      </c>
      <c r="J595" s="13" t="s">
        <v>803</v>
      </c>
      <c r="K595" s="13" t="s">
        <v>804</v>
      </c>
      <c r="L595" s="14">
        <v>0</v>
      </c>
      <c r="M595" s="14">
        <v>0</v>
      </c>
      <c r="N595" s="14">
        <v>14</v>
      </c>
      <c r="O595" s="72">
        <v>0</v>
      </c>
      <c r="P595" s="72"/>
      <c r="Q595" s="74">
        <v>0</v>
      </c>
      <c r="R595" s="74"/>
      <c r="S595" s="15">
        <v>0</v>
      </c>
      <c r="T595" s="71" t="s">
        <v>18</v>
      </c>
      <c r="U595" s="71"/>
    </row>
    <row r="596" spans="1:21">
      <c r="A596" s="2"/>
      <c r="B596" s="5" t="s">
        <v>18</v>
      </c>
      <c r="C596" s="14"/>
      <c r="D596" s="14"/>
      <c r="E596" s="14"/>
      <c r="F596" s="53" t="s">
        <v>18</v>
      </c>
      <c r="G596" s="14"/>
      <c r="H596" s="53" t="s">
        <v>18</v>
      </c>
      <c r="I596" s="5" t="s">
        <v>23</v>
      </c>
      <c r="J596" s="13" t="s">
        <v>805</v>
      </c>
      <c r="K596" s="13" t="s">
        <v>806</v>
      </c>
      <c r="L596" s="14">
        <v>10</v>
      </c>
      <c r="M596" s="14">
        <v>5</v>
      </c>
      <c r="N596" s="14">
        <v>9</v>
      </c>
      <c r="O596" s="72">
        <v>0</v>
      </c>
      <c r="P596" s="72"/>
      <c r="Q596" s="70" t="s">
        <v>26</v>
      </c>
      <c r="R596" s="70"/>
      <c r="S596" s="12" t="s">
        <v>26</v>
      </c>
      <c r="T596" s="71" t="s">
        <v>18</v>
      </c>
      <c r="U596" s="71"/>
    </row>
    <row r="597" spans="1:21" ht="25.5">
      <c r="A597" s="2"/>
      <c r="B597" s="5" t="s">
        <v>18</v>
      </c>
      <c r="C597" s="14"/>
      <c r="D597" s="14"/>
      <c r="E597" s="14"/>
      <c r="F597" s="53" t="s">
        <v>18</v>
      </c>
      <c r="G597" s="14"/>
      <c r="H597" s="53" t="s">
        <v>18</v>
      </c>
      <c r="I597" s="5" t="s">
        <v>23</v>
      </c>
      <c r="J597" s="13" t="s">
        <v>807</v>
      </c>
      <c r="K597" s="13" t="s">
        <v>802</v>
      </c>
      <c r="L597" s="14">
        <v>2</v>
      </c>
      <c r="M597" s="14">
        <v>0</v>
      </c>
      <c r="N597" s="14">
        <v>0</v>
      </c>
      <c r="O597" s="72">
        <v>0</v>
      </c>
      <c r="P597" s="72"/>
      <c r="Q597" s="70" t="s">
        <v>26</v>
      </c>
      <c r="R597" s="70"/>
      <c r="S597" s="15">
        <v>0</v>
      </c>
      <c r="T597" s="71" t="s">
        <v>18</v>
      </c>
      <c r="U597" s="71"/>
    </row>
    <row r="598" spans="1:21" ht="25.5">
      <c r="A598" s="2"/>
      <c r="B598" s="5" t="s">
        <v>18</v>
      </c>
      <c r="C598" s="14"/>
      <c r="D598" s="14"/>
      <c r="E598" s="14"/>
      <c r="F598" s="53" t="s">
        <v>18</v>
      </c>
      <c r="G598" s="14"/>
      <c r="H598" s="53" t="s">
        <v>18</v>
      </c>
      <c r="I598" s="5" t="s">
        <v>23</v>
      </c>
      <c r="J598" s="13" t="s">
        <v>808</v>
      </c>
      <c r="K598" s="13" t="s">
        <v>534</v>
      </c>
      <c r="L598" s="14">
        <v>24</v>
      </c>
      <c r="M598" s="14">
        <v>12</v>
      </c>
      <c r="N598" s="14">
        <v>49</v>
      </c>
      <c r="O598" s="72">
        <v>0</v>
      </c>
      <c r="P598" s="72"/>
      <c r="Q598" s="70" t="s">
        <v>26</v>
      </c>
      <c r="R598" s="70"/>
      <c r="S598" s="12" t="s">
        <v>26</v>
      </c>
      <c r="T598" s="71" t="s">
        <v>18</v>
      </c>
      <c r="U598" s="71"/>
    </row>
    <row r="599" spans="1:21" ht="25.5">
      <c r="A599" s="2"/>
      <c r="B599" s="5" t="s">
        <v>18</v>
      </c>
      <c r="C599" s="14"/>
      <c r="D599" s="14"/>
      <c r="E599" s="14"/>
      <c r="F599" s="53" t="s">
        <v>18</v>
      </c>
      <c r="G599" s="14"/>
      <c r="H599" s="53" t="s">
        <v>18</v>
      </c>
      <c r="I599" s="5" t="s">
        <v>23</v>
      </c>
      <c r="J599" s="13" t="s">
        <v>808</v>
      </c>
      <c r="K599" s="13" t="s">
        <v>796</v>
      </c>
      <c r="L599" s="14">
        <v>1000</v>
      </c>
      <c r="M599" s="14">
        <v>500</v>
      </c>
      <c r="N599" s="14">
        <v>873</v>
      </c>
      <c r="O599" s="72">
        <v>0</v>
      </c>
      <c r="P599" s="72"/>
      <c r="Q599" s="70" t="s">
        <v>26</v>
      </c>
      <c r="R599" s="70"/>
      <c r="S599" s="12" t="s">
        <v>26</v>
      </c>
      <c r="T599" s="71" t="s">
        <v>18</v>
      </c>
      <c r="U599" s="71"/>
    </row>
    <row r="600" spans="1:21">
      <c r="A600" s="2"/>
      <c r="B600" s="5" t="s">
        <v>29</v>
      </c>
      <c r="C600" s="14">
        <v>9388710</v>
      </c>
      <c r="D600" s="14">
        <v>10645178</v>
      </c>
      <c r="E600" s="14">
        <f t="shared" ref="E600:E601" si="132">D600-C600</f>
        <v>1256468</v>
      </c>
      <c r="F600" s="53">
        <f t="shared" ref="F600:F601" si="133">IFERROR((D600/C600-1)*100,0)</f>
        <v>13.382754393308559</v>
      </c>
      <c r="G600" s="14">
        <v>19882033</v>
      </c>
      <c r="H600" s="53">
        <v>53.5</v>
      </c>
      <c r="I600" s="5" t="s">
        <v>18</v>
      </c>
      <c r="J600" s="13" t="s">
        <v>18</v>
      </c>
      <c r="K600" s="13" t="s">
        <v>18</v>
      </c>
      <c r="L600" s="14"/>
      <c r="M600" s="14"/>
      <c r="N600" s="14"/>
      <c r="O600" s="72"/>
      <c r="P600" s="72"/>
      <c r="Q600" s="70" t="s">
        <v>18</v>
      </c>
      <c r="R600" s="70"/>
      <c r="S600" s="12" t="s">
        <v>18</v>
      </c>
      <c r="T600" s="71" t="s">
        <v>18</v>
      </c>
      <c r="U600" s="71"/>
    </row>
    <row r="601" spans="1:21">
      <c r="A601" s="13" t="s">
        <v>809</v>
      </c>
      <c r="B601" s="5" t="s">
        <v>715</v>
      </c>
      <c r="C601" s="14"/>
      <c r="D601" s="14">
        <v>50554351</v>
      </c>
      <c r="E601" s="14">
        <f t="shared" si="132"/>
        <v>50554351</v>
      </c>
      <c r="F601" s="53">
        <f t="shared" si="133"/>
        <v>0</v>
      </c>
      <c r="G601" s="14">
        <v>79918057</v>
      </c>
      <c r="H601" s="53">
        <v>63.3</v>
      </c>
      <c r="I601" s="5" t="s">
        <v>18</v>
      </c>
      <c r="J601" s="13" t="s">
        <v>18</v>
      </c>
      <c r="K601" s="13" t="s">
        <v>18</v>
      </c>
      <c r="L601" s="14"/>
      <c r="M601" s="14"/>
      <c r="N601" s="14"/>
      <c r="O601" s="72"/>
      <c r="P601" s="72"/>
      <c r="Q601" s="70" t="s">
        <v>18</v>
      </c>
      <c r="R601" s="70"/>
      <c r="S601" s="12" t="s">
        <v>18</v>
      </c>
      <c r="T601" s="71" t="s">
        <v>18</v>
      </c>
      <c r="U601" s="71"/>
    </row>
    <row r="602" spans="1:21" ht="25.5">
      <c r="A602" s="13" t="s">
        <v>810</v>
      </c>
      <c r="B602" s="5" t="s">
        <v>18</v>
      </c>
      <c r="C602" s="14"/>
      <c r="D602" s="14"/>
      <c r="E602" s="14"/>
      <c r="F602" s="53" t="s">
        <v>18</v>
      </c>
      <c r="G602" s="14"/>
      <c r="H602" s="53" t="s">
        <v>18</v>
      </c>
      <c r="I602" s="5" t="s">
        <v>23</v>
      </c>
      <c r="J602" s="13" t="s">
        <v>811</v>
      </c>
      <c r="K602" s="13" t="s">
        <v>812</v>
      </c>
      <c r="L602" s="14">
        <v>16</v>
      </c>
      <c r="M602" s="14">
        <v>12</v>
      </c>
      <c r="N602" s="19" t="s">
        <v>3472</v>
      </c>
      <c r="O602" s="72">
        <v>0</v>
      </c>
      <c r="P602" s="72"/>
      <c r="Q602" s="70" t="s">
        <v>26</v>
      </c>
      <c r="R602" s="70"/>
      <c r="S602" s="12" t="s">
        <v>26</v>
      </c>
      <c r="T602" s="71" t="s">
        <v>813</v>
      </c>
      <c r="U602" s="71"/>
    </row>
    <row r="603" spans="1:21">
      <c r="A603" s="2"/>
      <c r="B603" s="5" t="s">
        <v>29</v>
      </c>
      <c r="C603" s="59" t="s">
        <v>3797</v>
      </c>
      <c r="D603" s="14">
        <v>50554351</v>
      </c>
      <c r="E603" s="14">
        <f t="shared" ref="E603:E604" si="134">D603-C603</f>
        <v>50554359</v>
      </c>
      <c r="F603" s="59" t="s">
        <v>3797</v>
      </c>
      <c r="G603" s="14">
        <v>79918057</v>
      </c>
      <c r="H603" s="53">
        <v>63.3</v>
      </c>
      <c r="I603" s="5" t="s">
        <v>18</v>
      </c>
      <c r="J603" s="13" t="s">
        <v>18</v>
      </c>
      <c r="K603" s="13" t="s">
        <v>18</v>
      </c>
      <c r="L603" s="14"/>
      <c r="M603" s="14"/>
      <c r="N603" s="14"/>
      <c r="O603" s="72"/>
      <c r="P603" s="72"/>
      <c r="Q603" s="70" t="s">
        <v>18</v>
      </c>
      <c r="R603" s="70"/>
      <c r="S603" s="12" t="s">
        <v>18</v>
      </c>
      <c r="T603" s="71" t="s">
        <v>18</v>
      </c>
      <c r="U603" s="71"/>
    </row>
    <row r="604" spans="1:21" ht="25.5">
      <c r="A604" s="13" t="s">
        <v>814</v>
      </c>
      <c r="B604" s="5" t="s">
        <v>715</v>
      </c>
      <c r="C604" s="59" t="s">
        <v>3797</v>
      </c>
      <c r="D604" s="14">
        <v>415699</v>
      </c>
      <c r="E604" s="14">
        <f t="shared" si="134"/>
        <v>415707</v>
      </c>
      <c r="F604" s="59" t="s">
        <v>3797</v>
      </c>
      <c r="G604" s="14">
        <v>3400000</v>
      </c>
      <c r="H604" s="53">
        <v>12.2</v>
      </c>
      <c r="I604" s="5" t="s">
        <v>18</v>
      </c>
      <c r="J604" s="13" t="s">
        <v>18</v>
      </c>
      <c r="K604" s="13" t="s">
        <v>18</v>
      </c>
      <c r="L604" s="14"/>
      <c r="M604" s="14"/>
      <c r="N604" s="14"/>
      <c r="O604" s="72"/>
      <c r="P604" s="72"/>
      <c r="Q604" s="70" t="s">
        <v>18</v>
      </c>
      <c r="R604" s="70"/>
      <c r="S604" s="12" t="s">
        <v>18</v>
      </c>
      <c r="T604" s="71" t="s">
        <v>18</v>
      </c>
      <c r="U604" s="71"/>
    </row>
    <row r="605" spans="1:21">
      <c r="A605" s="13" t="s">
        <v>815</v>
      </c>
      <c r="B605" s="5" t="s">
        <v>18</v>
      </c>
      <c r="C605" s="14"/>
      <c r="D605" s="14"/>
      <c r="E605" s="14"/>
      <c r="F605" s="53" t="s">
        <v>18</v>
      </c>
      <c r="G605" s="14"/>
      <c r="H605" s="53" t="s">
        <v>18</v>
      </c>
      <c r="I605" s="5" t="s">
        <v>23</v>
      </c>
      <c r="J605" s="13" t="s">
        <v>816</v>
      </c>
      <c r="K605" s="13" t="s">
        <v>480</v>
      </c>
      <c r="L605" s="14">
        <v>80</v>
      </c>
      <c r="M605" s="14">
        <v>60</v>
      </c>
      <c r="N605" s="19" t="s">
        <v>3472</v>
      </c>
      <c r="O605" s="72">
        <v>0</v>
      </c>
      <c r="P605" s="72"/>
      <c r="Q605" s="70" t="s">
        <v>26</v>
      </c>
      <c r="R605" s="70"/>
      <c r="S605" s="12" t="s">
        <v>26</v>
      </c>
      <c r="T605" s="71" t="s">
        <v>817</v>
      </c>
      <c r="U605" s="71"/>
    </row>
    <row r="606" spans="1:21" ht="25.5">
      <c r="A606" s="2"/>
      <c r="B606" s="5" t="s">
        <v>18</v>
      </c>
      <c r="C606" s="14"/>
      <c r="D606" s="14"/>
      <c r="E606" s="14"/>
      <c r="F606" s="53" t="s">
        <v>18</v>
      </c>
      <c r="G606" s="14"/>
      <c r="H606" s="53" t="s">
        <v>18</v>
      </c>
      <c r="I606" s="5" t="s">
        <v>23</v>
      </c>
      <c r="J606" s="13" t="s">
        <v>818</v>
      </c>
      <c r="K606" s="13" t="s">
        <v>819</v>
      </c>
      <c r="L606" s="14">
        <v>0</v>
      </c>
      <c r="M606" s="14">
        <v>0</v>
      </c>
      <c r="N606" s="19" t="s">
        <v>3472</v>
      </c>
      <c r="O606" s="72">
        <v>0</v>
      </c>
      <c r="P606" s="72"/>
      <c r="Q606" s="74">
        <v>0</v>
      </c>
      <c r="R606" s="74"/>
      <c r="S606" s="15">
        <v>0</v>
      </c>
      <c r="T606" s="71" t="s">
        <v>18</v>
      </c>
      <c r="U606" s="71"/>
    </row>
    <row r="607" spans="1:21" ht="25.5">
      <c r="A607" s="2"/>
      <c r="B607" s="5" t="s">
        <v>18</v>
      </c>
      <c r="C607" s="14"/>
      <c r="D607" s="14"/>
      <c r="E607" s="14"/>
      <c r="F607" s="53" t="s">
        <v>18</v>
      </c>
      <c r="G607" s="14"/>
      <c r="H607" s="53" t="s">
        <v>18</v>
      </c>
      <c r="I607" s="5" t="s">
        <v>23</v>
      </c>
      <c r="J607" s="13" t="s">
        <v>820</v>
      </c>
      <c r="K607" s="13" t="s">
        <v>821</v>
      </c>
      <c r="L607" s="14">
        <v>12</v>
      </c>
      <c r="M607" s="14">
        <v>8</v>
      </c>
      <c r="N607" s="19" t="s">
        <v>3472</v>
      </c>
      <c r="O607" s="72">
        <v>0</v>
      </c>
      <c r="P607" s="72"/>
      <c r="Q607" s="70" t="s">
        <v>26</v>
      </c>
      <c r="R607" s="70"/>
      <c r="S607" s="12" t="s">
        <v>26</v>
      </c>
      <c r="T607" s="71" t="s">
        <v>817</v>
      </c>
      <c r="U607" s="71"/>
    </row>
    <row r="608" spans="1:21">
      <c r="A608" s="2"/>
      <c r="B608" s="5" t="s">
        <v>29</v>
      </c>
      <c r="C608" s="59" t="s">
        <v>3797</v>
      </c>
      <c r="D608" s="14">
        <v>415699</v>
      </c>
      <c r="E608" s="14">
        <f t="shared" ref="E608:E609" si="135">D608-C608</f>
        <v>415707</v>
      </c>
      <c r="F608" s="59" t="s">
        <v>3797</v>
      </c>
      <c r="G608" s="14">
        <v>3400000</v>
      </c>
      <c r="H608" s="53">
        <v>12.2</v>
      </c>
      <c r="I608" s="5" t="s">
        <v>18</v>
      </c>
      <c r="J608" s="13" t="s">
        <v>18</v>
      </c>
      <c r="K608" s="13" t="s">
        <v>18</v>
      </c>
      <c r="L608" s="14"/>
      <c r="M608" s="14"/>
      <c r="N608" s="14"/>
      <c r="O608" s="72"/>
      <c r="P608" s="72"/>
      <c r="Q608" s="70" t="s">
        <v>18</v>
      </c>
      <c r="R608" s="70"/>
      <c r="S608" s="12" t="s">
        <v>18</v>
      </c>
      <c r="T608" s="71" t="s">
        <v>18</v>
      </c>
      <c r="U608" s="71"/>
    </row>
    <row r="609" spans="1:21" ht="25.5">
      <c r="A609" s="13" t="s">
        <v>822</v>
      </c>
      <c r="B609" s="5" t="s">
        <v>715</v>
      </c>
      <c r="C609" s="59" t="s">
        <v>3797</v>
      </c>
      <c r="D609" s="14">
        <v>619797</v>
      </c>
      <c r="E609" s="14">
        <f t="shared" si="135"/>
        <v>619805</v>
      </c>
      <c r="F609" s="59" t="s">
        <v>3797</v>
      </c>
      <c r="G609" s="14">
        <v>1072811</v>
      </c>
      <c r="H609" s="53">
        <v>57.8</v>
      </c>
      <c r="I609" s="5" t="s">
        <v>18</v>
      </c>
      <c r="J609" s="13" t="s">
        <v>18</v>
      </c>
      <c r="K609" s="13" t="s">
        <v>18</v>
      </c>
      <c r="L609" s="14"/>
      <c r="M609" s="14"/>
      <c r="N609" s="14"/>
      <c r="O609" s="72"/>
      <c r="P609" s="72"/>
      <c r="Q609" s="70" t="s">
        <v>18</v>
      </c>
      <c r="R609" s="70"/>
      <c r="S609" s="12" t="s">
        <v>18</v>
      </c>
      <c r="T609" s="71" t="s">
        <v>18</v>
      </c>
      <c r="U609" s="71"/>
    </row>
    <row r="610" spans="1:21">
      <c r="A610" s="13" t="s">
        <v>823</v>
      </c>
      <c r="B610" s="5" t="s">
        <v>18</v>
      </c>
      <c r="C610" s="14"/>
      <c r="D610" s="14"/>
      <c r="E610" s="14"/>
      <c r="F610" s="53" t="s">
        <v>18</v>
      </c>
      <c r="G610" s="14"/>
      <c r="H610" s="53" t="s">
        <v>18</v>
      </c>
      <c r="I610" s="5" t="s">
        <v>23</v>
      </c>
      <c r="J610" s="13" t="s">
        <v>824</v>
      </c>
      <c r="K610" s="13" t="s">
        <v>534</v>
      </c>
      <c r="L610" s="14">
        <v>9</v>
      </c>
      <c r="M610" s="14">
        <v>7</v>
      </c>
      <c r="N610" s="19" t="s">
        <v>3472</v>
      </c>
      <c r="O610" s="72">
        <v>4</v>
      </c>
      <c r="P610" s="72"/>
      <c r="Q610" s="74">
        <v>44.4</v>
      </c>
      <c r="R610" s="74"/>
      <c r="S610" s="15">
        <v>-42.9</v>
      </c>
      <c r="T610" s="71" t="s">
        <v>18</v>
      </c>
      <c r="U610" s="71"/>
    </row>
    <row r="611" spans="1:21">
      <c r="A611" s="2"/>
      <c r="B611" s="5" t="s">
        <v>18</v>
      </c>
      <c r="C611" s="14"/>
      <c r="D611" s="14"/>
      <c r="E611" s="14"/>
      <c r="F611" s="53" t="s">
        <v>18</v>
      </c>
      <c r="G611" s="14"/>
      <c r="H611" s="53" t="s">
        <v>18</v>
      </c>
      <c r="I611" s="5" t="s">
        <v>23</v>
      </c>
      <c r="J611" s="13" t="s">
        <v>824</v>
      </c>
      <c r="K611" s="13" t="s">
        <v>825</v>
      </c>
      <c r="L611" s="14">
        <v>830</v>
      </c>
      <c r="M611" s="14">
        <v>630</v>
      </c>
      <c r="N611" s="19" t="s">
        <v>3472</v>
      </c>
      <c r="O611" s="72">
        <v>395</v>
      </c>
      <c r="P611" s="72"/>
      <c r="Q611" s="74">
        <v>47.6</v>
      </c>
      <c r="R611" s="74"/>
      <c r="S611" s="15">
        <v>-37.299999999999997</v>
      </c>
      <c r="T611" s="71" t="s">
        <v>826</v>
      </c>
      <c r="U611" s="71"/>
    </row>
    <row r="612" spans="1:21">
      <c r="A612" s="2"/>
      <c r="B612" s="5" t="s">
        <v>18</v>
      </c>
      <c r="C612" s="14"/>
      <c r="D612" s="14"/>
      <c r="E612" s="14"/>
      <c r="F612" s="53" t="s">
        <v>18</v>
      </c>
      <c r="G612" s="14"/>
      <c r="H612" s="53" t="s">
        <v>18</v>
      </c>
      <c r="I612" s="5" t="s">
        <v>23</v>
      </c>
      <c r="J612" s="13" t="s">
        <v>827</v>
      </c>
      <c r="K612" s="13" t="s">
        <v>191</v>
      </c>
      <c r="L612" s="14">
        <v>18</v>
      </c>
      <c r="M612" s="14">
        <v>13</v>
      </c>
      <c r="N612" s="19" t="s">
        <v>3472</v>
      </c>
      <c r="O612" s="72">
        <v>9</v>
      </c>
      <c r="P612" s="72"/>
      <c r="Q612" s="74">
        <v>50</v>
      </c>
      <c r="R612" s="74"/>
      <c r="S612" s="15">
        <v>-30.8</v>
      </c>
      <c r="T612" s="71" t="s">
        <v>18</v>
      </c>
      <c r="U612" s="71"/>
    </row>
    <row r="613" spans="1:21" ht="25.5">
      <c r="A613" s="2"/>
      <c r="B613" s="5" t="s">
        <v>18</v>
      </c>
      <c r="C613" s="14"/>
      <c r="D613" s="14"/>
      <c r="E613" s="14"/>
      <c r="F613" s="53" t="s">
        <v>18</v>
      </c>
      <c r="G613" s="14"/>
      <c r="H613" s="53" t="s">
        <v>18</v>
      </c>
      <c r="I613" s="5" t="s">
        <v>23</v>
      </c>
      <c r="J613" s="13" t="s">
        <v>828</v>
      </c>
      <c r="K613" s="13" t="s">
        <v>511</v>
      </c>
      <c r="L613" s="14">
        <v>4</v>
      </c>
      <c r="M613" s="14">
        <v>3</v>
      </c>
      <c r="N613" s="19" t="s">
        <v>3472</v>
      </c>
      <c r="O613" s="72">
        <v>2</v>
      </c>
      <c r="P613" s="72"/>
      <c r="Q613" s="74">
        <v>50</v>
      </c>
      <c r="R613" s="74"/>
      <c r="S613" s="15">
        <v>-33.299999999999997</v>
      </c>
      <c r="T613" s="71" t="s">
        <v>18</v>
      </c>
      <c r="U613" s="71"/>
    </row>
    <row r="614" spans="1:21" ht="25.5">
      <c r="A614" s="2"/>
      <c r="B614" s="5" t="s">
        <v>18</v>
      </c>
      <c r="C614" s="14"/>
      <c r="D614" s="14"/>
      <c r="E614" s="14"/>
      <c r="F614" s="53" t="s">
        <v>18</v>
      </c>
      <c r="G614" s="14"/>
      <c r="H614" s="53" t="s">
        <v>18</v>
      </c>
      <c r="I614" s="5" t="s">
        <v>23</v>
      </c>
      <c r="J614" s="13" t="s">
        <v>828</v>
      </c>
      <c r="K614" s="13" t="s">
        <v>829</v>
      </c>
      <c r="L614" s="14">
        <v>240</v>
      </c>
      <c r="M614" s="14">
        <v>180</v>
      </c>
      <c r="N614" s="19" t="s">
        <v>3472</v>
      </c>
      <c r="O614" s="72">
        <v>120</v>
      </c>
      <c r="P614" s="72"/>
      <c r="Q614" s="74">
        <v>50</v>
      </c>
      <c r="R614" s="74"/>
      <c r="S614" s="15">
        <v>-33.299999999999997</v>
      </c>
      <c r="T614" s="71" t="s">
        <v>18</v>
      </c>
      <c r="U614" s="71"/>
    </row>
    <row r="615" spans="1:21" ht="25.5">
      <c r="A615" s="2"/>
      <c r="B615" s="5" t="s">
        <v>18</v>
      </c>
      <c r="C615" s="14"/>
      <c r="D615" s="14"/>
      <c r="E615" s="14"/>
      <c r="F615" s="53" t="s">
        <v>18</v>
      </c>
      <c r="G615" s="14"/>
      <c r="H615" s="53" t="s">
        <v>18</v>
      </c>
      <c r="I615" s="5" t="s">
        <v>23</v>
      </c>
      <c r="J615" s="13" t="s">
        <v>830</v>
      </c>
      <c r="K615" s="13" t="s">
        <v>509</v>
      </c>
      <c r="L615" s="14">
        <v>8</v>
      </c>
      <c r="M615" s="14">
        <v>7</v>
      </c>
      <c r="N615" s="19" t="s">
        <v>3472</v>
      </c>
      <c r="O615" s="72">
        <v>6</v>
      </c>
      <c r="P615" s="72"/>
      <c r="Q615" s="74">
        <v>75</v>
      </c>
      <c r="R615" s="74"/>
      <c r="S615" s="15">
        <v>-14.3</v>
      </c>
      <c r="T615" s="71" t="s">
        <v>18</v>
      </c>
      <c r="U615" s="71"/>
    </row>
    <row r="616" spans="1:21" ht="25.5">
      <c r="A616" s="2"/>
      <c r="B616" s="5" t="s">
        <v>18</v>
      </c>
      <c r="C616" s="14"/>
      <c r="D616" s="14"/>
      <c r="E616" s="14"/>
      <c r="F616" s="53" t="s">
        <v>18</v>
      </c>
      <c r="G616" s="14"/>
      <c r="H616" s="53" t="s">
        <v>18</v>
      </c>
      <c r="I616" s="5" t="s">
        <v>23</v>
      </c>
      <c r="J616" s="13" t="s">
        <v>831</v>
      </c>
      <c r="K616" s="13" t="s">
        <v>832</v>
      </c>
      <c r="L616" s="14">
        <v>5000</v>
      </c>
      <c r="M616" s="14">
        <v>3750</v>
      </c>
      <c r="N616" s="19" t="s">
        <v>3472</v>
      </c>
      <c r="O616" s="72">
        <v>2500</v>
      </c>
      <c r="P616" s="72"/>
      <c r="Q616" s="74">
        <v>50</v>
      </c>
      <c r="R616" s="74"/>
      <c r="S616" s="15">
        <v>-33.299999999999997</v>
      </c>
      <c r="T616" s="71" t="s">
        <v>18</v>
      </c>
      <c r="U616" s="71"/>
    </row>
    <row r="617" spans="1:21">
      <c r="A617" s="2"/>
      <c r="B617" s="5" t="s">
        <v>29</v>
      </c>
      <c r="C617" s="59" t="s">
        <v>3797</v>
      </c>
      <c r="D617" s="14">
        <v>619797</v>
      </c>
      <c r="E617" s="14">
        <f>D617-C617</f>
        <v>619805</v>
      </c>
      <c r="F617" s="59" t="s">
        <v>3797</v>
      </c>
      <c r="G617" s="14">
        <v>1072811</v>
      </c>
      <c r="H617" s="53">
        <v>57.8</v>
      </c>
      <c r="I617" s="5" t="s">
        <v>18</v>
      </c>
      <c r="J617" s="13" t="s">
        <v>18</v>
      </c>
      <c r="K617" s="13" t="s">
        <v>18</v>
      </c>
      <c r="L617" s="14"/>
      <c r="M617" s="14"/>
      <c r="N617" s="14"/>
      <c r="O617" s="72"/>
      <c r="P617" s="72"/>
      <c r="Q617" s="70" t="s">
        <v>18</v>
      </c>
      <c r="R617" s="70"/>
      <c r="S617" s="12" t="s">
        <v>18</v>
      </c>
      <c r="T617" s="71" t="s">
        <v>18</v>
      </c>
      <c r="U617" s="71"/>
    </row>
    <row r="618" spans="1:21">
      <c r="A618" s="11" t="s">
        <v>833</v>
      </c>
      <c r="B618" s="5" t="s">
        <v>18</v>
      </c>
      <c r="C618" s="14"/>
      <c r="D618" s="14"/>
      <c r="E618" s="14"/>
      <c r="F618" s="53" t="s">
        <v>18</v>
      </c>
      <c r="G618" s="14"/>
      <c r="H618" s="53" t="s">
        <v>18</v>
      </c>
      <c r="I618" s="5" t="s">
        <v>18</v>
      </c>
      <c r="J618" s="13" t="s">
        <v>18</v>
      </c>
      <c r="K618" s="13" t="s">
        <v>18</v>
      </c>
      <c r="L618" s="14"/>
      <c r="M618" s="14"/>
      <c r="N618" s="14"/>
      <c r="O618" s="72"/>
      <c r="P618" s="72"/>
      <c r="Q618" s="70" t="s">
        <v>18</v>
      </c>
      <c r="R618" s="70"/>
      <c r="S618" s="12" t="s">
        <v>18</v>
      </c>
      <c r="T618" s="71" t="s">
        <v>18</v>
      </c>
      <c r="U618" s="71"/>
    </row>
    <row r="619" spans="1:21" ht="25.5">
      <c r="A619" s="13" t="s">
        <v>834</v>
      </c>
      <c r="B619" s="5" t="s">
        <v>32</v>
      </c>
      <c r="C619" s="14">
        <v>1277589179</v>
      </c>
      <c r="D619" s="14">
        <v>1562454652</v>
      </c>
      <c r="E619" s="14">
        <f>D619-C619</f>
        <v>284865473</v>
      </c>
      <c r="F619" s="53">
        <f>IFERROR((D619/C619-1)*100,0)</f>
        <v>22.297110658292453</v>
      </c>
      <c r="G619" s="14">
        <v>1923550492</v>
      </c>
      <c r="H619" s="53">
        <v>81.2</v>
      </c>
      <c r="I619" s="5" t="s">
        <v>18</v>
      </c>
      <c r="J619" s="13" t="s">
        <v>18</v>
      </c>
      <c r="K619" s="13" t="s">
        <v>18</v>
      </c>
      <c r="L619" s="14"/>
      <c r="M619" s="14"/>
      <c r="N619" s="14"/>
      <c r="O619" s="72"/>
      <c r="P619" s="72"/>
      <c r="Q619" s="70" t="s">
        <v>18</v>
      </c>
      <c r="R619" s="70"/>
      <c r="S619" s="12" t="s">
        <v>18</v>
      </c>
      <c r="T619" s="71" t="s">
        <v>18</v>
      </c>
      <c r="U619" s="71"/>
    </row>
    <row r="620" spans="1:21">
      <c r="A620" s="13" t="s">
        <v>835</v>
      </c>
      <c r="B620" s="5" t="s">
        <v>18</v>
      </c>
      <c r="C620" s="14"/>
      <c r="D620" s="14"/>
      <c r="E620" s="14"/>
      <c r="F620" s="53" t="s">
        <v>18</v>
      </c>
      <c r="G620" s="14"/>
      <c r="H620" s="53" t="s">
        <v>18</v>
      </c>
      <c r="I620" s="5" t="s">
        <v>23</v>
      </c>
      <c r="J620" s="13" t="s">
        <v>618</v>
      </c>
      <c r="K620" s="13" t="s">
        <v>182</v>
      </c>
      <c r="L620" s="14">
        <v>1900</v>
      </c>
      <c r="M620" s="14">
        <v>0</v>
      </c>
      <c r="N620" s="14">
        <v>0</v>
      </c>
      <c r="O620" s="72">
        <v>0</v>
      </c>
      <c r="P620" s="72"/>
      <c r="Q620" s="70" t="s">
        <v>26</v>
      </c>
      <c r="R620" s="70"/>
      <c r="S620" s="15">
        <v>0</v>
      </c>
      <c r="T620" s="71" t="s">
        <v>18</v>
      </c>
      <c r="U620" s="71"/>
    </row>
    <row r="621" spans="1:21">
      <c r="A621" s="2"/>
      <c r="B621" s="5" t="s">
        <v>18</v>
      </c>
      <c r="C621" s="14"/>
      <c r="D621" s="14"/>
      <c r="E621" s="14"/>
      <c r="F621" s="53" t="s">
        <v>18</v>
      </c>
      <c r="G621" s="14"/>
      <c r="H621" s="53" t="s">
        <v>18</v>
      </c>
      <c r="I621" s="5" t="s">
        <v>23</v>
      </c>
      <c r="J621" s="13" t="s">
        <v>619</v>
      </c>
      <c r="K621" s="13" t="s">
        <v>182</v>
      </c>
      <c r="L621" s="14">
        <v>255</v>
      </c>
      <c r="M621" s="14">
        <v>0</v>
      </c>
      <c r="N621" s="14">
        <v>0</v>
      </c>
      <c r="O621" s="72">
        <v>0</v>
      </c>
      <c r="P621" s="72"/>
      <c r="Q621" s="70" t="s">
        <v>26</v>
      </c>
      <c r="R621" s="70"/>
      <c r="S621" s="15">
        <v>0</v>
      </c>
      <c r="T621" s="71" t="s">
        <v>18</v>
      </c>
      <c r="U621" s="71"/>
    </row>
    <row r="622" spans="1:21">
      <c r="A622" s="2"/>
      <c r="B622" s="5" t="s">
        <v>18</v>
      </c>
      <c r="C622" s="14"/>
      <c r="D622" s="14"/>
      <c r="E622" s="14"/>
      <c r="F622" s="53" t="s">
        <v>18</v>
      </c>
      <c r="G622" s="14"/>
      <c r="H622" s="53" t="s">
        <v>18</v>
      </c>
      <c r="I622" s="5" t="s">
        <v>23</v>
      </c>
      <c r="J622" s="13" t="s">
        <v>836</v>
      </c>
      <c r="K622" s="13" t="s">
        <v>825</v>
      </c>
      <c r="L622" s="14">
        <v>3000</v>
      </c>
      <c r="M622" s="14">
        <v>2250</v>
      </c>
      <c r="N622" s="14">
        <v>3095</v>
      </c>
      <c r="O622" s="72">
        <v>838</v>
      </c>
      <c r="P622" s="72"/>
      <c r="Q622" s="74">
        <v>27.9</v>
      </c>
      <c r="R622" s="74"/>
      <c r="S622" s="15">
        <v>-62.8</v>
      </c>
      <c r="T622" s="71" t="s">
        <v>837</v>
      </c>
      <c r="U622" s="71"/>
    </row>
    <row r="623" spans="1:21">
      <c r="A623" s="2"/>
      <c r="B623" s="5" t="s">
        <v>18</v>
      </c>
      <c r="C623" s="14"/>
      <c r="D623" s="14"/>
      <c r="E623" s="14"/>
      <c r="F623" s="53" t="s">
        <v>18</v>
      </c>
      <c r="G623" s="14"/>
      <c r="H623" s="53" t="s">
        <v>18</v>
      </c>
      <c r="I623" s="5" t="s">
        <v>23</v>
      </c>
      <c r="J623" s="13" t="s">
        <v>838</v>
      </c>
      <c r="K623" s="13" t="s">
        <v>182</v>
      </c>
      <c r="L623" s="14">
        <v>1984</v>
      </c>
      <c r="M623" s="14">
        <v>984</v>
      </c>
      <c r="N623" s="14">
        <v>879</v>
      </c>
      <c r="O623" s="72">
        <v>959</v>
      </c>
      <c r="P623" s="72"/>
      <c r="Q623" s="74">
        <v>48.3</v>
      </c>
      <c r="R623" s="74"/>
      <c r="S623" s="15">
        <v>-2.5</v>
      </c>
      <c r="T623" s="71" t="s">
        <v>839</v>
      </c>
      <c r="U623" s="71"/>
    </row>
    <row r="624" spans="1:21">
      <c r="A624" s="2"/>
      <c r="B624" s="5" t="s">
        <v>18</v>
      </c>
      <c r="C624" s="14"/>
      <c r="D624" s="14"/>
      <c r="E624" s="14"/>
      <c r="F624" s="53" t="s">
        <v>18</v>
      </c>
      <c r="G624" s="14"/>
      <c r="H624" s="53" t="s">
        <v>18</v>
      </c>
      <c r="I624" s="5" t="s">
        <v>23</v>
      </c>
      <c r="J624" s="13" t="s">
        <v>840</v>
      </c>
      <c r="K624" s="13" t="s">
        <v>182</v>
      </c>
      <c r="L624" s="14">
        <v>850</v>
      </c>
      <c r="M624" s="14">
        <v>0</v>
      </c>
      <c r="N624" s="14"/>
      <c r="O624" s="72">
        <v>0</v>
      </c>
      <c r="P624" s="72"/>
      <c r="Q624" s="70" t="s">
        <v>26</v>
      </c>
      <c r="R624" s="70"/>
      <c r="S624" s="15">
        <v>0</v>
      </c>
      <c r="T624" s="71" t="s">
        <v>18</v>
      </c>
      <c r="U624" s="71"/>
    </row>
    <row r="625" spans="1:21">
      <c r="A625" s="2"/>
      <c r="B625" s="5" t="s">
        <v>29</v>
      </c>
      <c r="C625" s="14">
        <v>1277589179</v>
      </c>
      <c r="D625" s="14">
        <v>1562454652</v>
      </c>
      <c r="E625" s="14">
        <f t="shared" ref="E625:E627" si="136">D625-C625</f>
        <v>284865473</v>
      </c>
      <c r="F625" s="53">
        <f t="shared" ref="F625:F627" si="137">IFERROR((D625/C625-1)*100,0)</f>
        <v>22.297110658292453</v>
      </c>
      <c r="G625" s="14">
        <v>1923550492</v>
      </c>
      <c r="H625" s="53">
        <v>81.2</v>
      </c>
      <c r="I625" s="5" t="s">
        <v>18</v>
      </c>
      <c r="J625" s="13" t="s">
        <v>18</v>
      </c>
      <c r="K625" s="13" t="s">
        <v>18</v>
      </c>
      <c r="L625" s="14"/>
      <c r="M625" s="14"/>
      <c r="N625" s="14"/>
      <c r="O625" s="72"/>
      <c r="P625" s="72"/>
      <c r="Q625" s="70" t="s">
        <v>18</v>
      </c>
      <c r="R625" s="70"/>
      <c r="S625" s="12" t="s">
        <v>18</v>
      </c>
      <c r="T625" s="71" t="s">
        <v>18</v>
      </c>
      <c r="U625" s="71"/>
    </row>
    <row r="626" spans="1:21" ht="25.5">
      <c r="A626" s="13" t="s">
        <v>841</v>
      </c>
      <c r="B626" s="5" t="s">
        <v>63</v>
      </c>
      <c r="C626" s="14">
        <v>358257072</v>
      </c>
      <c r="D626" s="14">
        <v>611639613</v>
      </c>
      <c r="E626" s="14">
        <f t="shared" si="136"/>
        <v>253382541</v>
      </c>
      <c r="F626" s="53">
        <f t="shared" si="137"/>
        <v>70.726458960173716</v>
      </c>
      <c r="G626" s="14">
        <v>750960885</v>
      </c>
      <c r="H626" s="53">
        <v>81.400000000000006</v>
      </c>
      <c r="I626" s="5" t="s">
        <v>18</v>
      </c>
      <c r="J626" s="13" t="s">
        <v>18</v>
      </c>
      <c r="K626" s="13" t="s">
        <v>18</v>
      </c>
      <c r="L626" s="14"/>
      <c r="M626" s="14"/>
      <c r="N626" s="14"/>
      <c r="O626" s="72"/>
      <c r="P626" s="72"/>
      <c r="Q626" s="70" t="s">
        <v>18</v>
      </c>
      <c r="R626" s="70"/>
      <c r="S626" s="12" t="s">
        <v>18</v>
      </c>
      <c r="T626" s="71" t="s">
        <v>18</v>
      </c>
      <c r="U626" s="71"/>
    </row>
    <row r="627" spans="1:21">
      <c r="A627" s="2"/>
      <c r="B627" s="5" t="s">
        <v>715</v>
      </c>
      <c r="C627" s="14">
        <v>0</v>
      </c>
      <c r="D627" s="14">
        <v>0</v>
      </c>
      <c r="E627" s="14">
        <f t="shared" si="136"/>
        <v>0</v>
      </c>
      <c r="F627" s="53">
        <f t="shared" si="137"/>
        <v>0</v>
      </c>
      <c r="G627" s="14">
        <v>33969056</v>
      </c>
      <c r="H627" s="53" t="s">
        <v>26</v>
      </c>
      <c r="I627" s="5" t="s">
        <v>18</v>
      </c>
      <c r="J627" s="13" t="s">
        <v>18</v>
      </c>
      <c r="K627" s="13" t="s">
        <v>18</v>
      </c>
      <c r="L627" s="14"/>
      <c r="M627" s="14"/>
      <c r="N627" s="14"/>
      <c r="O627" s="72"/>
      <c r="P627" s="72"/>
      <c r="Q627" s="70" t="s">
        <v>18</v>
      </c>
      <c r="R627" s="70"/>
      <c r="S627" s="12" t="s">
        <v>18</v>
      </c>
      <c r="T627" s="71" t="s">
        <v>18</v>
      </c>
      <c r="U627" s="71"/>
    </row>
    <row r="628" spans="1:21">
      <c r="A628" s="13" t="s">
        <v>835</v>
      </c>
      <c r="B628" s="5" t="s">
        <v>18</v>
      </c>
      <c r="C628" s="14"/>
      <c r="D628" s="14"/>
      <c r="E628" s="14"/>
      <c r="F628" s="53" t="s">
        <v>18</v>
      </c>
      <c r="G628" s="14"/>
      <c r="H628" s="53" t="s">
        <v>18</v>
      </c>
      <c r="I628" s="5" t="s">
        <v>23</v>
      </c>
      <c r="J628" s="13" t="s">
        <v>842</v>
      </c>
      <c r="K628" s="13" t="s">
        <v>66</v>
      </c>
      <c r="L628" s="14">
        <v>540000</v>
      </c>
      <c r="M628" s="14">
        <v>401000</v>
      </c>
      <c r="N628" s="14">
        <v>403400</v>
      </c>
      <c r="O628" s="72">
        <v>410057</v>
      </c>
      <c r="P628" s="72"/>
      <c r="Q628" s="74">
        <v>75.900000000000006</v>
      </c>
      <c r="R628" s="74"/>
      <c r="S628" s="15">
        <v>2.2999999999999998</v>
      </c>
      <c r="T628" s="71" t="s">
        <v>843</v>
      </c>
      <c r="U628" s="71"/>
    </row>
    <row r="629" spans="1:21">
      <c r="A629" s="2"/>
      <c r="B629" s="5" t="s">
        <v>18</v>
      </c>
      <c r="C629" s="14"/>
      <c r="D629" s="14"/>
      <c r="E629" s="14"/>
      <c r="F629" s="53" t="s">
        <v>18</v>
      </c>
      <c r="G629" s="14"/>
      <c r="H629" s="53" t="s">
        <v>18</v>
      </c>
      <c r="I629" s="5" t="s">
        <v>23</v>
      </c>
      <c r="J629" s="13" t="s">
        <v>844</v>
      </c>
      <c r="K629" s="13" t="s">
        <v>829</v>
      </c>
      <c r="L629" s="14">
        <v>8000</v>
      </c>
      <c r="M629" s="14">
        <v>5000</v>
      </c>
      <c r="N629" s="14">
        <v>4800</v>
      </c>
      <c r="O629" s="72">
        <v>5000</v>
      </c>
      <c r="P629" s="72"/>
      <c r="Q629" s="74">
        <v>62.5</v>
      </c>
      <c r="R629" s="74"/>
      <c r="S629" s="15">
        <v>0</v>
      </c>
      <c r="T629" s="71" t="s">
        <v>18</v>
      </c>
      <c r="U629" s="71"/>
    </row>
    <row r="630" spans="1:21">
      <c r="A630" s="2"/>
      <c r="B630" s="5" t="s">
        <v>18</v>
      </c>
      <c r="C630" s="14"/>
      <c r="D630" s="14"/>
      <c r="E630" s="14"/>
      <c r="F630" s="53" t="s">
        <v>18</v>
      </c>
      <c r="G630" s="14"/>
      <c r="H630" s="53" t="s">
        <v>18</v>
      </c>
      <c r="I630" s="5" t="s">
        <v>23</v>
      </c>
      <c r="J630" s="13" t="s">
        <v>844</v>
      </c>
      <c r="K630" s="13" t="s">
        <v>502</v>
      </c>
      <c r="L630" s="14">
        <v>8</v>
      </c>
      <c r="M630" s="14">
        <v>5</v>
      </c>
      <c r="N630" s="14">
        <v>5</v>
      </c>
      <c r="O630" s="72">
        <v>5</v>
      </c>
      <c r="P630" s="72"/>
      <c r="Q630" s="74">
        <v>62.5</v>
      </c>
      <c r="R630" s="74"/>
      <c r="S630" s="15">
        <v>0</v>
      </c>
      <c r="T630" s="71" t="s">
        <v>18</v>
      </c>
      <c r="U630" s="71"/>
    </row>
    <row r="631" spans="1:21">
      <c r="A631" s="2"/>
      <c r="B631" s="5" t="s">
        <v>29</v>
      </c>
      <c r="C631" s="14">
        <v>358257072</v>
      </c>
      <c r="D631" s="14">
        <v>611639613</v>
      </c>
      <c r="E631" s="14">
        <f t="shared" ref="E631:E632" si="138">D631-C631</f>
        <v>253382541</v>
      </c>
      <c r="F631" s="53">
        <f t="shared" ref="F631:F632" si="139">IFERROR((D631/C631-1)*100,0)</f>
        <v>70.726458960173716</v>
      </c>
      <c r="G631" s="14">
        <v>784929941</v>
      </c>
      <c r="H631" s="53">
        <v>77.900000000000006</v>
      </c>
      <c r="I631" s="5" t="s">
        <v>18</v>
      </c>
      <c r="J631" s="13" t="s">
        <v>18</v>
      </c>
      <c r="K631" s="13" t="s">
        <v>18</v>
      </c>
      <c r="L631" s="14"/>
      <c r="M631" s="14"/>
      <c r="N631" s="14"/>
      <c r="O631" s="72"/>
      <c r="P631" s="72"/>
      <c r="Q631" s="70" t="s">
        <v>18</v>
      </c>
      <c r="R631" s="70"/>
      <c r="S631" s="12" t="s">
        <v>18</v>
      </c>
      <c r="T631" s="71" t="s">
        <v>18</v>
      </c>
      <c r="U631" s="71"/>
    </row>
    <row r="632" spans="1:21" ht="25.5">
      <c r="A632" s="13" t="s">
        <v>845</v>
      </c>
      <c r="B632" s="5" t="s">
        <v>165</v>
      </c>
      <c r="C632" s="14">
        <v>1479933255</v>
      </c>
      <c r="D632" s="14">
        <v>2297869184</v>
      </c>
      <c r="E632" s="14">
        <f t="shared" si="138"/>
        <v>817935929</v>
      </c>
      <c r="F632" s="53">
        <f t="shared" si="139"/>
        <v>55.268433642975332</v>
      </c>
      <c r="G632" s="14">
        <v>3381728000</v>
      </c>
      <c r="H632" s="53">
        <v>67.900000000000006</v>
      </c>
      <c r="I632" s="5" t="s">
        <v>18</v>
      </c>
      <c r="J632" s="13" t="s">
        <v>18</v>
      </c>
      <c r="K632" s="13" t="s">
        <v>18</v>
      </c>
      <c r="L632" s="14"/>
      <c r="M632" s="14"/>
      <c r="N632" s="14"/>
      <c r="O632" s="72"/>
      <c r="P632" s="72"/>
      <c r="Q632" s="70" t="s">
        <v>18</v>
      </c>
      <c r="R632" s="70"/>
      <c r="S632" s="12" t="s">
        <v>18</v>
      </c>
      <c r="T632" s="71" t="s">
        <v>18</v>
      </c>
      <c r="U632" s="71"/>
    </row>
    <row r="633" spans="1:21">
      <c r="A633" s="13" t="s">
        <v>835</v>
      </c>
      <c r="B633" s="5" t="s">
        <v>18</v>
      </c>
      <c r="C633" s="14"/>
      <c r="D633" s="14"/>
      <c r="E633" s="14"/>
      <c r="F633" s="53" t="s">
        <v>18</v>
      </c>
      <c r="G633" s="14"/>
      <c r="H633" s="53" t="s">
        <v>18</v>
      </c>
      <c r="I633" s="5" t="s">
        <v>23</v>
      </c>
      <c r="J633" s="13" t="s">
        <v>169</v>
      </c>
      <c r="K633" s="13" t="s">
        <v>170</v>
      </c>
      <c r="L633" s="14">
        <v>7490</v>
      </c>
      <c r="M633" s="14">
        <v>7490</v>
      </c>
      <c r="N633" s="14">
        <v>7205</v>
      </c>
      <c r="O633" s="72">
        <v>7202</v>
      </c>
      <c r="P633" s="72"/>
      <c r="Q633" s="70" t="s">
        <v>69</v>
      </c>
      <c r="R633" s="70"/>
      <c r="S633" s="15">
        <v>-3.8</v>
      </c>
      <c r="T633" s="71" t="s">
        <v>846</v>
      </c>
      <c r="U633" s="71"/>
    </row>
    <row r="634" spans="1:21">
      <c r="A634" s="2"/>
      <c r="B634" s="5" t="s">
        <v>18</v>
      </c>
      <c r="C634" s="14"/>
      <c r="D634" s="14"/>
      <c r="E634" s="14"/>
      <c r="F634" s="53" t="s">
        <v>18</v>
      </c>
      <c r="G634" s="14"/>
      <c r="H634" s="53" t="s">
        <v>18</v>
      </c>
      <c r="I634" s="5" t="s">
        <v>23</v>
      </c>
      <c r="J634" s="13" t="s">
        <v>615</v>
      </c>
      <c r="K634" s="13" t="s">
        <v>616</v>
      </c>
      <c r="L634" s="14">
        <v>8390</v>
      </c>
      <c r="M634" s="14">
        <v>8390</v>
      </c>
      <c r="N634" s="14">
        <v>8688</v>
      </c>
      <c r="O634" s="72">
        <v>8726</v>
      </c>
      <c r="P634" s="72"/>
      <c r="Q634" s="70" t="s">
        <v>69</v>
      </c>
      <c r="R634" s="70"/>
      <c r="S634" s="15">
        <v>4</v>
      </c>
      <c r="T634" s="71" t="s">
        <v>847</v>
      </c>
      <c r="U634" s="71"/>
    </row>
    <row r="635" spans="1:21">
      <c r="A635" s="2"/>
      <c r="B635" s="5" t="s">
        <v>29</v>
      </c>
      <c r="C635" s="14">
        <v>1479933255</v>
      </c>
      <c r="D635" s="14">
        <v>2297869184</v>
      </c>
      <c r="E635" s="14">
        <f t="shared" ref="E635:E636" si="140">D635-C635</f>
        <v>817935929</v>
      </c>
      <c r="F635" s="53">
        <f t="shared" ref="F635:F636" si="141">IFERROR((D635/C635-1)*100,0)</f>
        <v>55.268433642975332</v>
      </c>
      <c r="G635" s="14">
        <v>3381728000</v>
      </c>
      <c r="H635" s="53">
        <v>67.900000000000006</v>
      </c>
      <c r="I635" s="5" t="s">
        <v>18</v>
      </c>
      <c r="J635" s="13" t="s">
        <v>18</v>
      </c>
      <c r="K635" s="13" t="s">
        <v>18</v>
      </c>
      <c r="L635" s="14"/>
      <c r="M635" s="14"/>
      <c r="N635" s="14"/>
      <c r="O635" s="72"/>
      <c r="P635" s="72"/>
      <c r="Q635" s="70" t="s">
        <v>18</v>
      </c>
      <c r="R635" s="70"/>
      <c r="S635" s="12" t="s">
        <v>18</v>
      </c>
      <c r="T635" s="71" t="s">
        <v>18</v>
      </c>
      <c r="U635" s="71"/>
    </row>
    <row r="636" spans="1:21" ht="25.5">
      <c r="A636" s="13" t="s">
        <v>848</v>
      </c>
      <c r="B636" s="5" t="s">
        <v>715</v>
      </c>
      <c r="C636" s="14">
        <v>8405506</v>
      </c>
      <c r="D636" s="14">
        <v>13621984</v>
      </c>
      <c r="E636" s="14">
        <f t="shared" si="140"/>
        <v>5216478</v>
      </c>
      <c r="F636" s="53">
        <f t="shared" si="141"/>
        <v>62.060249555469959</v>
      </c>
      <c r="G636" s="14">
        <v>42117803</v>
      </c>
      <c r="H636" s="53">
        <v>32.299999999999997</v>
      </c>
      <c r="I636" s="5" t="s">
        <v>18</v>
      </c>
      <c r="J636" s="13" t="s">
        <v>18</v>
      </c>
      <c r="K636" s="13" t="s">
        <v>18</v>
      </c>
      <c r="L636" s="14"/>
      <c r="M636" s="14"/>
      <c r="N636" s="14"/>
      <c r="O636" s="72"/>
      <c r="P636" s="72"/>
      <c r="Q636" s="70" t="s">
        <v>18</v>
      </c>
      <c r="R636" s="70"/>
      <c r="S636" s="12" t="s">
        <v>18</v>
      </c>
      <c r="T636" s="71" t="s">
        <v>18</v>
      </c>
      <c r="U636" s="71"/>
    </row>
    <row r="637" spans="1:21" ht="25.5">
      <c r="A637" s="13" t="s">
        <v>849</v>
      </c>
      <c r="B637" s="5" t="s">
        <v>18</v>
      </c>
      <c r="C637" s="14"/>
      <c r="D637" s="14"/>
      <c r="E637" s="14"/>
      <c r="F637" s="53" t="s">
        <v>18</v>
      </c>
      <c r="G637" s="14"/>
      <c r="H637" s="53" t="s">
        <v>18</v>
      </c>
      <c r="I637" s="5" t="s">
        <v>23</v>
      </c>
      <c r="J637" s="13" t="s">
        <v>850</v>
      </c>
      <c r="K637" s="13" t="s">
        <v>851</v>
      </c>
      <c r="L637" s="14">
        <v>70</v>
      </c>
      <c r="M637" s="14">
        <v>70</v>
      </c>
      <c r="N637" s="14">
        <v>37</v>
      </c>
      <c r="O637" s="72">
        <v>27</v>
      </c>
      <c r="P637" s="72"/>
      <c r="Q637" s="70" t="s">
        <v>69</v>
      </c>
      <c r="R637" s="70"/>
      <c r="S637" s="15">
        <v>-61.4</v>
      </c>
      <c r="T637" s="71" t="s">
        <v>852</v>
      </c>
      <c r="U637" s="71"/>
    </row>
    <row r="638" spans="1:21">
      <c r="A638" s="2"/>
      <c r="B638" s="5" t="s">
        <v>29</v>
      </c>
      <c r="C638" s="14">
        <v>8405506</v>
      </c>
      <c r="D638" s="14">
        <v>13621984</v>
      </c>
      <c r="E638" s="14">
        <f t="shared" ref="E638:E639" si="142">D638-C638</f>
        <v>5216478</v>
      </c>
      <c r="F638" s="53">
        <f t="shared" ref="F638:F639" si="143">IFERROR((D638/C638-1)*100,0)</f>
        <v>62.060249555469959</v>
      </c>
      <c r="G638" s="14">
        <v>42117803</v>
      </c>
      <c r="H638" s="53">
        <v>32.299999999999997</v>
      </c>
      <c r="I638" s="5" t="s">
        <v>18</v>
      </c>
      <c r="J638" s="13" t="s">
        <v>18</v>
      </c>
      <c r="K638" s="13" t="s">
        <v>18</v>
      </c>
      <c r="L638" s="14"/>
      <c r="M638" s="14"/>
      <c r="N638" s="14"/>
      <c r="O638" s="72"/>
      <c r="P638" s="72"/>
      <c r="Q638" s="70" t="s">
        <v>18</v>
      </c>
      <c r="R638" s="70"/>
      <c r="S638" s="12" t="s">
        <v>18</v>
      </c>
      <c r="T638" s="71" t="s">
        <v>18</v>
      </c>
      <c r="U638" s="71"/>
    </row>
    <row r="639" spans="1:21">
      <c r="A639" s="13" t="s">
        <v>853</v>
      </c>
      <c r="B639" s="5" t="s">
        <v>715</v>
      </c>
      <c r="C639" s="14">
        <v>4851936232</v>
      </c>
      <c r="D639" s="14">
        <v>6133657931</v>
      </c>
      <c r="E639" s="14">
        <f t="shared" si="142"/>
        <v>1281721699</v>
      </c>
      <c r="F639" s="53">
        <f t="shared" si="143"/>
        <v>26.416705366955441</v>
      </c>
      <c r="G639" s="14">
        <v>7308030986</v>
      </c>
      <c r="H639" s="53">
        <v>83.9</v>
      </c>
      <c r="I639" s="5" t="s">
        <v>18</v>
      </c>
      <c r="J639" s="13" t="s">
        <v>18</v>
      </c>
      <c r="K639" s="13" t="s">
        <v>18</v>
      </c>
      <c r="L639" s="14"/>
      <c r="M639" s="14"/>
      <c r="N639" s="14"/>
      <c r="O639" s="72"/>
      <c r="P639" s="72"/>
      <c r="Q639" s="70" t="s">
        <v>18</v>
      </c>
      <c r="R639" s="70"/>
      <c r="S639" s="12" t="s">
        <v>18</v>
      </c>
      <c r="T639" s="71" t="s">
        <v>18</v>
      </c>
      <c r="U639" s="71"/>
    </row>
    <row r="640" spans="1:21">
      <c r="A640" s="13" t="s">
        <v>854</v>
      </c>
      <c r="B640" s="5" t="s">
        <v>18</v>
      </c>
      <c r="C640" s="14"/>
      <c r="D640" s="14"/>
      <c r="E640" s="14"/>
      <c r="F640" s="53" t="s">
        <v>18</v>
      </c>
      <c r="G640" s="14"/>
      <c r="H640" s="53" t="s">
        <v>18</v>
      </c>
      <c r="I640" s="5" t="s">
        <v>23</v>
      </c>
      <c r="J640" s="13" t="s">
        <v>855</v>
      </c>
      <c r="K640" s="13" t="s">
        <v>856</v>
      </c>
      <c r="L640" s="14">
        <v>95461</v>
      </c>
      <c r="M640" s="14">
        <v>71911</v>
      </c>
      <c r="N640" s="14">
        <v>77302</v>
      </c>
      <c r="O640" s="72">
        <v>73069</v>
      </c>
      <c r="P640" s="72"/>
      <c r="Q640" s="74">
        <v>76.5</v>
      </c>
      <c r="R640" s="74"/>
      <c r="S640" s="15">
        <v>1.6</v>
      </c>
      <c r="T640" s="71" t="s">
        <v>857</v>
      </c>
      <c r="U640" s="71"/>
    </row>
    <row r="641" spans="1:21">
      <c r="A641" s="2"/>
      <c r="B641" s="5" t="s">
        <v>18</v>
      </c>
      <c r="C641" s="14"/>
      <c r="D641" s="14"/>
      <c r="E641" s="14"/>
      <c r="F641" s="53" t="s">
        <v>18</v>
      </c>
      <c r="G641" s="14"/>
      <c r="H641" s="53" t="s">
        <v>18</v>
      </c>
      <c r="I641" s="5" t="s">
        <v>23</v>
      </c>
      <c r="J641" s="13" t="s">
        <v>858</v>
      </c>
      <c r="K641" s="13" t="s">
        <v>859</v>
      </c>
      <c r="L641" s="14">
        <v>9242257</v>
      </c>
      <c r="M641" s="14">
        <v>6742257</v>
      </c>
      <c r="N641" s="14">
        <v>5574085</v>
      </c>
      <c r="O641" s="72">
        <v>7113966</v>
      </c>
      <c r="P641" s="72"/>
      <c r="Q641" s="74">
        <v>77</v>
      </c>
      <c r="R641" s="74"/>
      <c r="S641" s="15">
        <v>5.5</v>
      </c>
      <c r="T641" s="71" t="s">
        <v>860</v>
      </c>
      <c r="U641" s="71"/>
    </row>
    <row r="642" spans="1:21">
      <c r="A642" s="2"/>
      <c r="B642" s="5" t="s">
        <v>18</v>
      </c>
      <c r="C642" s="14"/>
      <c r="D642" s="14"/>
      <c r="E642" s="14"/>
      <c r="F642" s="53" t="s">
        <v>18</v>
      </c>
      <c r="G642" s="14"/>
      <c r="H642" s="53" t="s">
        <v>18</v>
      </c>
      <c r="I642" s="5" t="s">
        <v>23</v>
      </c>
      <c r="J642" s="13" t="s">
        <v>858</v>
      </c>
      <c r="K642" s="13" t="s">
        <v>861</v>
      </c>
      <c r="L642" s="14">
        <v>210000</v>
      </c>
      <c r="M642" s="14">
        <v>133000</v>
      </c>
      <c r="N642" s="14">
        <v>134379</v>
      </c>
      <c r="O642" s="72">
        <v>192745</v>
      </c>
      <c r="P642" s="72"/>
      <c r="Q642" s="74">
        <v>91.8</v>
      </c>
      <c r="R642" s="74"/>
      <c r="S642" s="15">
        <v>44.9</v>
      </c>
      <c r="T642" s="71" t="s">
        <v>862</v>
      </c>
      <c r="U642" s="71"/>
    </row>
    <row r="643" spans="1:21">
      <c r="A643" s="2"/>
      <c r="B643" s="5" t="s">
        <v>18</v>
      </c>
      <c r="C643" s="14"/>
      <c r="D643" s="14"/>
      <c r="E643" s="14"/>
      <c r="F643" s="53" t="s">
        <v>18</v>
      </c>
      <c r="G643" s="14"/>
      <c r="H643" s="53" t="s">
        <v>18</v>
      </c>
      <c r="I643" s="5" t="s">
        <v>23</v>
      </c>
      <c r="J643" s="13" t="s">
        <v>858</v>
      </c>
      <c r="K643" s="13" t="s">
        <v>863</v>
      </c>
      <c r="L643" s="14">
        <v>615</v>
      </c>
      <c r="M643" s="14">
        <v>615</v>
      </c>
      <c r="N643" s="14">
        <v>448</v>
      </c>
      <c r="O643" s="72">
        <v>474</v>
      </c>
      <c r="P643" s="72"/>
      <c r="Q643" s="70" t="s">
        <v>69</v>
      </c>
      <c r="R643" s="70"/>
      <c r="S643" s="15">
        <v>-22.9</v>
      </c>
      <c r="T643" s="71" t="s">
        <v>864</v>
      </c>
      <c r="U643" s="71"/>
    </row>
    <row r="644" spans="1:21">
      <c r="A644" s="2"/>
      <c r="B644" s="5" t="s">
        <v>18</v>
      </c>
      <c r="C644" s="14"/>
      <c r="D644" s="14"/>
      <c r="E644" s="14"/>
      <c r="F644" s="53" t="s">
        <v>18</v>
      </c>
      <c r="G644" s="14"/>
      <c r="H644" s="53" t="s">
        <v>18</v>
      </c>
      <c r="I644" s="5" t="s">
        <v>23</v>
      </c>
      <c r="J644" s="13" t="s">
        <v>865</v>
      </c>
      <c r="K644" s="13" t="s">
        <v>866</v>
      </c>
      <c r="L644" s="14">
        <v>1881526</v>
      </c>
      <c r="M644" s="14">
        <v>1421526</v>
      </c>
      <c r="N644" s="14">
        <v>899126</v>
      </c>
      <c r="O644" s="72">
        <v>914933</v>
      </c>
      <c r="P644" s="72"/>
      <c r="Q644" s="74">
        <v>48.6</v>
      </c>
      <c r="R644" s="74"/>
      <c r="S644" s="15">
        <v>-35.6</v>
      </c>
      <c r="T644" s="71" t="s">
        <v>867</v>
      </c>
      <c r="U644" s="71"/>
    </row>
    <row r="645" spans="1:21">
      <c r="A645" s="2"/>
      <c r="B645" s="5" t="s">
        <v>18</v>
      </c>
      <c r="C645" s="14"/>
      <c r="D645" s="14"/>
      <c r="E645" s="14"/>
      <c r="F645" s="53" t="s">
        <v>18</v>
      </c>
      <c r="G645" s="14"/>
      <c r="H645" s="53" t="s">
        <v>18</v>
      </c>
      <c r="I645" s="5" t="s">
        <v>23</v>
      </c>
      <c r="J645" s="13" t="s">
        <v>868</v>
      </c>
      <c r="K645" s="13" t="s">
        <v>735</v>
      </c>
      <c r="L645" s="14">
        <v>19057</v>
      </c>
      <c r="M645" s="14">
        <v>19057</v>
      </c>
      <c r="N645" s="14">
        <v>22786</v>
      </c>
      <c r="O645" s="72">
        <v>19889</v>
      </c>
      <c r="P645" s="72"/>
      <c r="Q645" s="70" t="s">
        <v>69</v>
      </c>
      <c r="R645" s="70"/>
      <c r="S645" s="15">
        <v>4.4000000000000004</v>
      </c>
      <c r="T645" s="71" t="s">
        <v>869</v>
      </c>
      <c r="U645" s="71"/>
    </row>
    <row r="646" spans="1:21">
      <c r="A646" s="2"/>
      <c r="B646" s="5" t="s">
        <v>18</v>
      </c>
      <c r="C646" s="14"/>
      <c r="D646" s="14"/>
      <c r="E646" s="14"/>
      <c r="F646" s="53" t="s">
        <v>18</v>
      </c>
      <c r="G646" s="14"/>
      <c r="H646" s="53" t="s">
        <v>18</v>
      </c>
      <c r="I646" s="5" t="s">
        <v>23</v>
      </c>
      <c r="J646" s="13" t="s">
        <v>870</v>
      </c>
      <c r="K646" s="13" t="s">
        <v>871</v>
      </c>
      <c r="L646" s="14">
        <v>2816</v>
      </c>
      <c r="M646" s="14">
        <v>2816</v>
      </c>
      <c r="N646" s="14">
        <v>3949</v>
      </c>
      <c r="O646" s="72">
        <v>4213</v>
      </c>
      <c r="P646" s="72"/>
      <c r="Q646" s="70" t="s">
        <v>69</v>
      </c>
      <c r="R646" s="70"/>
      <c r="S646" s="15">
        <v>49.6</v>
      </c>
      <c r="T646" s="71" t="s">
        <v>872</v>
      </c>
      <c r="U646" s="71"/>
    </row>
    <row r="647" spans="1:21">
      <c r="A647" s="2"/>
      <c r="B647" s="5" t="s">
        <v>18</v>
      </c>
      <c r="C647" s="14"/>
      <c r="D647" s="14"/>
      <c r="E647" s="14"/>
      <c r="F647" s="53" t="s">
        <v>18</v>
      </c>
      <c r="G647" s="14"/>
      <c r="H647" s="53" t="s">
        <v>18</v>
      </c>
      <c r="I647" s="5" t="s">
        <v>23</v>
      </c>
      <c r="J647" s="13" t="s">
        <v>870</v>
      </c>
      <c r="K647" s="13" t="s">
        <v>873</v>
      </c>
      <c r="L647" s="14">
        <v>276</v>
      </c>
      <c r="M647" s="14">
        <v>276</v>
      </c>
      <c r="N647" s="14">
        <v>292</v>
      </c>
      <c r="O647" s="72">
        <v>298</v>
      </c>
      <c r="P647" s="72"/>
      <c r="Q647" s="70" t="s">
        <v>69</v>
      </c>
      <c r="R647" s="70"/>
      <c r="S647" s="15">
        <v>8</v>
      </c>
      <c r="T647" s="71" t="s">
        <v>874</v>
      </c>
      <c r="U647" s="71"/>
    </row>
    <row r="648" spans="1:21">
      <c r="A648" s="2"/>
      <c r="B648" s="5" t="s">
        <v>29</v>
      </c>
      <c r="C648" s="14">
        <v>4851936232</v>
      </c>
      <c r="D648" s="14">
        <v>6133657931</v>
      </c>
      <c r="E648" s="14">
        <f t="shared" ref="E648:E649" si="144">D648-C648</f>
        <v>1281721699</v>
      </c>
      <c r="F648" s="53">
        <f t="shared" ref="F648:F649" si="145">IFERROR((D648/C648-1)*100,0)</f>
        <v>26.416705366955441</v>
      </c>
      <c r="G648" s="14">
        <v>7308030986</v>
      </c>
      <c r="H648" s="53">
        <v>83.9</v>
      </c>
      <c r="I648" s="5" t="s">
        <v>18</v>
      </c>
      <c r="J648" s="13" t="s">
        <v>18</v>
      </c>
      <c r="K648" s="13" t="s">
        <v>18</v>
      </c>
      <c r="L648" s="14"/>
      <c r="M648" s="14"/>
      <c r="N648" s="14"/>
      <c r="O648" s="72"/>
      <c r="P648" s="72"/>
      <c r="Q648" s="70" t="s">
        <v>18</v>
      </c>
      <c r="R648" s="70"/>
      <c r="S648" s="12" t="s">
        <v>18</v>
      </c>
      <c r="T648" s="71" t="s">
        <v>18</v>
      </c>
      <c r="U648" s="71"/>
    </row>
    <row r="649" spans="1:21" ht="25.5">
      <c r="A649" s="13" t="s">
        <v>875</v>
      </c>
      <c r="B649" s="5" t="s">
        <v>715</v>
      </c>
      <c r="C649" s="14">
        <v>3102056741</v>
      </c>
      <c r="D649" s="14">
        <v>5089909971</v>
      </c>
      <c r="E649" s="14">
        <f t="shared" si="144"/>
        <v>1987853230</v>
      </c>
      <c r="F649" s="53">
        <f t="shared" si="145"/>
        <v>64.0817817329538</v>
      </c>
      <c r="G649" s="14">
        <v>5967539047</v>
      </c>
      <c r="H649" s="53">
        <v>85.3</v>
      </c>
      <c r="I649" s="5" t="s">
        <v>18</v>
      </c>
      <c r="J649" s="13" t="s">
        <v>18</v>
      </c>
      <c r="K649" s="13" t="s">
        <v>18</v>
      </c>
      <c r="L649" s="14"/>
      <c r="M649" s="14"/>
      <c r="N649" s="14"/>
      <c r="O649" s="72"/>
      <c r="P649" s="72"/>
      <c r="Q649" s="70" t="s">
        <v>18</v>
      </c>
      <c r="R649" s="70"/>
      <c r="S649" s="12" t="s">
        <v>18</v>
      </c>
      <c r="T649" s="71" t="s">
        <v>18</v>
      </c>
      <c r="U649" s="71"/>
    </row>
    <row r="650" spans="1:21">
      <c r="A650" s="13" t="s">
        <v>854</v>
      </c>
      <c r="B650" s="5" t="s">
        <v>18</v>
      </c>
      <c r="C650" s="14"/>
      <c r="D650" s="14"/>
      <c r="E650" s="14"/>
      <c r="F650" s="53" t="s">
        <v>18</v>
      </c>
      <c r="G650" s="14"/>
      <c r="H650" s="53" t="s">
        <v>18</v>
      </c>
      <c r="I650" s="5" t="s">
        <v>23</v>
      </c>
      <c r="J650" s="13" t="s">
        <v>727</v>
      </c>
      <c r="K650" s="13" t="s">
        <v>338</v>
      </c>
      <c r="L650" s="14">
        <v>24952</v>
      </c>
      <c r="M650" s="14">
        <v>19002</v>
      </c>
      <c r="N650" s="14">
        <v>23781</v>
      </c>
      <c r="O650" s="72">
        <v>22576</v>
      </c>
      <c r="P650" s="72"/>
      <c r="Q650" s="74">
        <v>90.5</v>
      </c>
      <c r="R650" s="74"/>
      <c r="S650" s="15">
        <v>18.8</v>
      </c>
      <c r="T650" s="71" t="s">
        <v>876</v>
      </c>
      <c r="U650" s="71"/>
    </row>
    <row r="651" spans="1:21">
      <c r="A651" s="2"/>
      <c r="B651" s="5" t="s">
        <v>18</v>
      </c>
      <c r="C651" s="14"/>
      <c r="D651" s="14"/>
      <c r="E651" s="14"/>
      <c r="F651" s="53" t="s">
        <v>18</v>
      </c>
      <c r="G651" s="14"/>
      <c r="H651" s="53" t="s">
        <v>18</v>
      </c>
      <c r="I651" s="5" t="s">
        <v>23</v>
      </c>
      <c r="J651" s="13" t="s">
        <v>734</v>
      </c>
      <c r="K651" s="13" t="s">
        <v>735</v>
      </c>
      <c r="L651" s="14">
        <v>139449</v>
      </c>
      <c r="M651" s="14">
        <v>139449</v>
      </c>
      <c r="N651" s="14">
        <v>147073</v>
      </c>
      <c r="O651" s="72">
        <v>140460</v>
      </c>
      <c r="P651" s="72"/>
      <c r="Q651" s="70" t="s">
        <v>69</v>
      </c>
      <c r="R651" s="70"/>
      <c r="S651" s="15">
        <v>0.7</v>
      </c>
      <c r="T651" s="71" t="s">
        <v>877</v>
      </c>
      <c r="U651" s="71"/>
    </row>
    <row r="652" spans="1:21">
      <c r="A652" s="2"/>
      <c r="B652" s="2"/>
      <c r="C652" s="2"/>
      <c r="D652" s="2"/>
      <c r="E652" s="2"/>
      <c r="F652" s="63"/>
      <c r="G652" s="2"/>
      <c r="H652" s="63"/>
      <c r="I652" s="2"/>
      <c r="J652" s="2"/>
      <c r="K652" s="2"/>
      <c r="L652" s="2"/>
      <c r="M652" s="2"/>
      <c r="N652" s="2"/>
      <c r="O652" s="2"/>
      <c r="P652" s="2"/>
      <c r="Q652" s="2"/>
      <c r="R652" s="2"/>
      <c r="S652" s="2"/>
      <c r="T652" s="71" t="s">
        <v>878</v>
      </c>
      <c r="U652" s="71"/>
    </row>
    <row r="653" spans="1:21">
      <c r="A653" s="2"/>
      <c r="B653" s="5" t="s">
        <v>18</v>
      </c>
      <c r="C653" s="14"/>
      <c r="D653" s="14"/>
      <c r="E653" s="14"/>
      <c r="F653" s="53" t="s">
        <v>18</v>
      </c>
      <c r="G653" s="14"/>
      <c r="H653" s="53" t="s">
        <v>18</v>
      </c>
      <c r="I653" s="5" t="s">
        <v>23</v>
      </c>
      <c r="J653" s="13" t="s">
        <v>734</v>
      </c>
      <c r="K653" s="13" t="s">
        <v>871</v>
      </c>
      <c r="L653" s="14">
        <v>3033</v>
      </c>
      <c r="M653" s="14">
        <v>3033</v>
      </c>
      <c r="N653" s="14">
        <v>5403</v>
      </c>
      <c r="O653" s="72">
        <v>3103</v>
      </c>
      <c r="P653" s="72"/>
      <c r="Q653" s="70" t="s">
        <v>69</v>
      </c>
      <c r="R653" s="70"/>
      <c r="S653" s="15">
        <v>2.2999999999999998</v>
      </c>
      <c r="T653" s="71" t="s">
        <v>879</v>
      </c>
      <c r="U653" s="71"/>
    </row>
    <row r="654" spans="1:21">
      <c r="A654" s="2"/>
      <c r="B654" s="5" t="s">
        <v>18</v>
      </c>
      <c r="C654" s="14"/>
      <c r="D654" s="14"/>
      <c r="E654" s="14"/>
      <c r="F654" s="53" t="s">
        <v>18</v>
      </c>
      <c r="G654" s="14"/>
      <c r="H654" s="53" t="s">
        <v>18</v>
      </c>
      <c r="I654" s="5" t="s">
        <v>23</v>
      </c>
      <c r="J654" s="13" t="s">
        <v>734</v>
      </c>
      <c r="K654" s="13" t="s">
        <v>880</v>
      </c>
      <c r="L654" s="14">
        <v>55000</v>
      </c>
      <c r="M654" s="14">
        <v>55000</v>
      </c>
      <c r="N654" s="14">
        <v>62697</v>
      </c>
      <c r="O654" s="72">
        <v>55540</v>
      </c>
      <c r="P654" s="72"/>
      <c r="Q654" s="70" t="s">
        <v>69</v>
      </c>
      <c r="R654" s="70"/>
      <c r="S654" s="15">
        <v>1</v>
      </c>
      <c r="T654" s="71" t="s">
        <v>879</v>
      </c>
      <c r="U654" s="71"/>
    </row>
    <row r="655" spans="1:21">
      <c r="A655" s="2"/>
      <c r="B655" s="5" t="s">
        <v>18</v>
      </c>
      <c r="C655" s="14"/>
      <c r="D655" s="14"/>
      <c r="E655" s="14"/>
      <c r="F655" s="53" t="s">
        <v>18</v>
      </c>
      <c r="G655" s="14"/>
      <c r="H655" s="53" t="s">
        <v>18</v>
      </c>
      <c r="I655" s="5" t="s">
        <v>23</v>
      </c>
      <c r="J655" s="13" t="s">
        <v>881</v>
      </c>
      <c r="K655" s="13" t="s">
        <v>871</v>
      </c>
      <c r="L655" s="14">
        <v>1185</v>
      </c>
      <c r="M655" s="14">
        <v>1185</v>
      </c>
      <c r="N655" s="14">
        <v>1406</v>
      </c>
      <c r="O655" s="72">
        <v>1535</v>
      </c>
      <c r="P655" s="72"/>
      <c r="Q655" s="70" t="s">
        <v>69</v>
      </c>
      <c r="R655" s="70"/>
      <c r="S655" s="15">
        <v>29.5</v>
      </c>
      <c r="T655" s="71" t="s">
        <v>882</v>
      </c>
      <c r="U655" s="71"/>
    </row>
    <row r="656" spans="1:21">
      <c r="A656" s="2"/>
      <c r="B656" s="5" t="s">
        <v>18</v>
      </c>
      <c r="C656" s="14"/>
      <c r="D656" s="14"/>
      <c r="E656" s="14"/>
      <c r="F656" s="53" t="s">
        <v>18</v>
      </c>
      <c r="G656" s="14"/>
      <c r="H656" s="53" t="s">
        <v>18</v>
      </c>
      <c r="I656" s="5" t="s">
        <v>23</v>
      </c>
      <c r="J656" s="13" t="s">
        <v>883</v>
      </c>
      <c r="K656" s="13" t="s">
        <v>871</v>
      </c>
      <c r="L656" s="14">
        <v>1177</v>
      </c>
      <c r="M656" s="14">
        <v>1177</v>
      </c>
      <c r="N656" s="14">
        <v>992</v>
      </c>
      <c r="O656" s="72">
        <v>1025</v>
      </c>
      <c r="P656" s="72"/>
      <c r="Q656" s="70" t="s">
        <v>69</v>
      </c>
      <c r="R656" s="70"/>
      <c r="S656" s="15">
        <v>-12.9</v>
      </c>
      <c r="T656" s="71" t="s">
        <v>884</v>
      </c>
      <c r="U656" s="71"/>
    </row>
    <row r="657" spans="1:21" ht="25.5">
      <c r="A657" s="2"/>
      <c r="B657" s="5" t="s">
        <v>18</v>
      </c>
      <c r="C657" s="14"/>
      <c r="D657" s="14"/>
      <c r="E657" s="14"/>
      <c r="F657" s="53" t="s">
        <v>18</v>
      </c>
      <c r="G657" s="14"/>
      <c r="H657" s="53" t="s">
        <v>18</v>
      </c>
      <c r="I657" s="5" t="s">
        <v>23</v>
      </c>
      <c r="J657" s="13" t="s">
        <v>885</v>
      </c>
      <c r="K657" s="13" t="s">
        <v>736</v>
      </c>
      <c r="L657" s="14">
        <v>197</v>
      </c>
      <c r="M657" s="14">
        <v>197</v>
      </c>
      <c r="N657" s="14">
        <v>208</v>
      </c>
      <c r="O657" s="72">
        <v>287</v>
      </c>
      <c r="P657" s="72"/>
      <c r="Q657" s="70" t="s">
        <v>69</v>
      </c>
      <c r="R657" s="70"/>
      <c r="S657" s="15">
        <v>45.7</v>
      </c>
      <c r="T657" s="71" t="s">
        <v>886</v>
      </c>
      <c r="U657" s="71"/>
    </row>
    <row r="658" spans="1:21">
      <c r="A658" s="2"/>
      <c r="B658" s="5" t="s">
        <v>29</v>
      </c>
      <c r="C658" s="14">
        <v>3102056741</v>
      </c>
      <c r="D658" s="14">
        <v>5089909971</v>
      </c>
      <c r="E658" s="14">
        <f>D658-C658</f>
        <v>1987853230</v>
      </c>
      <c r="F658" s="53">
        <f>IFERROR((D658/C658-1)*100,0)</f>
        <v>64.0817817329538</v>
      </c>
      <c r="G658" s="14">
        <v>5967539047</v>
      </c>
      <c r="H658" s="53">
        <v>85.3</v>
      </c>
      <c r="I658" s="5" t="s">
        <v>18</v>
      </c>
      <c r="J658" s="13" t="s">
        <v>18</v>
      </c>
      <c r="K658" s="13" t="s">
        <v>18</v>
      </c>
      <c r="L658" s="14"/>
      <c r="M658" s="14"/>
      <c r="N658" s="14"/>
      <c r="O658" s="72"/>
      <c r="P658" s="72"/>
      <c r="Q658" s="70" t="s">
        <v>18</v>
      </c>
      <c r="R658" s="70"/>
      <c r="S658" s="12" t="s">
        <v>18</v>
      </c>
      <c r="T658" s="71" t="s">
        <v>18</v>
      </c>
      <c r="U658" s="71"/>
    </row>
    <row r="659" spans="1:21">
      <c r="A659" s="11" t="s">
        <v>887</v>
      </c>
      <c r="B659" s="5" t="s">
        <v>18</v>
      </c>
      <c r="C659" s="14"/>
      <c r="D659" s="14"/>
      <c r="E659" s="14"/>
      <c r="F659" s="53" t="s">
        <v>18</v>
      </c>
      <c r="G659" s="14"/>
      <c r="H659" s="53" t="s">
        <v>18</v>
      </c>
      <c r="I659" s="5" t="s">
        <v>18</v>
      </c>
      <c r="J659" s="13" t="s">
        <v>18</v>
      </c>
      <c r="K659" s="13" t="s">
        <v>18</v>
      </c>
      <c r="L659" s="14"/>
      <c r="M659" s="14"/>
      <c r="N659" s="14"/>
      <c r="O659" s="72"/>
      <c r="P659" s="72"/>
      <c r="Q659" s="70" t="s">
        <v>18</v>
      </c>
      <c r="R659" s="70"/>
      <c r="S659" s="12" t="s">
        <v>18</v>
      </c>
      <c r="T659" s="71" t="s">
        <v>18</v>
      </c>
      <c r="U659" s="71"/>
    </row>
    <row r="660" spans="1:21" ht="25.5">
      <c r="A660" s="13" t="s">
        <v>888</v>
      </c>
      <c r="B660" s="5" t="s">
        <v>715</v>
      </c>
      <c r="C660" s="14">
        <v>3777924370</v>
      </c>
      <c r="D660" s="14">
        <v>5905225646</v>
      </c>
      <c r="E660" s="14">
        <f>D660-C660</f>
        <v>2127301276</v>
      </c>
      <c r="F660" s="53">
        <f>IFERROR((D660/C660-1)*100,0)</f>
        <v>56.308731135345624</v>
      </c>
      <c r="G660" s="14">
        <v>7337311917</v>
      </c>
      <c r="H660" s="53">
        <v>80.5</v>
      </c>
      <c r="I660" s="5" t="s">
        <v>18</v>
      </c>
      <c r="J660" s="13" t="s">
        <v>18</v>
      </c>
      <c r="K660" s="13" t="s">
        <v>18</v>
      </c>
      <c r="L660" s="14"/>
      <c r="M660" s="14"/>
      <c r="N660" s="14"/>
      <c r="O660" s="72"/>
      <c r="P660" s="72"/>
      <c r="Q660" s="70" t="s">
        <v>18</v>
      </c>
      <c r="R660" s="70"/>
      <c r="S660" s="12" t="s">
        <v>18</v>
      </c>
      <c r="T660" s="71" t="s">
        <v>18</v>
      </c>
      <c r="U660" s="71"/>
    </row>
    <row r="661" spans="1:21">
      <c r="A661" s="13" t="s">
        <v>889</v>
      </c>
      <c r="B661" s="5" t="s">
        <v>18</v>
      </c>
      <c r="C661" s="14"/>
      <c r="D661" s="14"/>
      <c r="E661" s="14"/>
      <c r="F661" s="53" t="s">
        <v>18</v>
      </c>
      <c r="G661" s="14"/>
      <c r="H661" s="53" t="s">
        <v>18</v>
      </c>
      <c r="I661" s="5" t="s">
        <v>23</v>
      </c>
      <c r="J661" s="13" t="s">
        <v>890</v>
      </c>
      <c r="K661" s="13" t="s">
        <v>891</v>
      </c>
      <c r="L661" s="14">
        <v>400</v>
      </c>
      <c r="M661" s="14">
        <v>310</v>
      </c>
      <c r="N661" s="14">
        <v>324</v>
      </c>
      <c r="O661" s="72">
        <v>543</v>
      </c>
      <c r="P661" s="72"/>
      <c r="Q661" s="74">
        <v>135.80000000000001</v>
      </c>
      <c r="R661" s="74"/>
      <c r="S661" s="15">
        <v>75.2</v>
      </c>
      <c r="T661" s="71" t="s">
        <v>892</v>
      </c>
      <c r="U661" s="71"/>
    </row>
    <row r="662" spans="1:21">
      <c r="A662" s="2"/>
      <c r="B662" s="5" t="s">
        <v>18</v>
      </c>
      <c r="C662" s="14"/>
      <c r="D662" s="14"/>
      <c r="E662" s="14"/>
      <c r="F662" s="53" t="s">
        <v>18</v>
      </c>
      <c r="G662" s="14"/>
      <c r="H662" s="53" t="s">
        <v>18</v>
      </c>
      <c r="I662" s="5" t="s">
        <v>23</v>
      </c>
      <c r="J662" s="13" t="s">
        <v>890</v>
      </c>
      <c r="K662" s="13" t="s">
        <v>893</v>
      </c>
      <c r="L662" s="14">
        <v>150000</v>
      </c>
      <c r="M662" s="14">
        <v>110000</v>
      </c>
      <c r="N662" s="14">
        <v>117901</v>
      </c>
      <c r="O662" s="72">
        <v>118300</v>
      </c>
      <c r="P662" s="72"/>
      <c r="Q662" s="74">
        <v>78.900000000000006</v>
      </c>
      <c r="R662" s="74"/>
      <c r="S662" s="15">
        <v>7.5</v>
      </c>
      <c r="T662" s="71" t="s">
        <v>894</v>
      </c>
      <c r="U662" s="71"/>
    </row>
    <row r="663" spans="1:21">
      <c r="A663" s="2"/>
      <c r="B663" s="5" t="s">
        <v>18</v>
      </c>
      <c r="C663" s="14"/>
      <c r="D663" s="14"/>
      <c r="E663" s="14"/>
      <c r="F663" s="53" t="s">
        <v>18</v>
      </c>
      <c r="G663" s="14"/>
      <c r="H663" s="53" t="s">
        <v>18</v>
      </c>
      <c r="I663" s="5" t="s">
        <v>23</v>
      </c>
      <c r="J663" s="13" t="s">
        <v>895</v>
      </c>
      <c r="K663" s="13" t="s">
        <v>896</v>
      </c>
      <c r="L663" s="14">
        <v>8</v>
      </c>
      <c r="M663" s="14">
        <v>6</v>
      </c>
      <c r="N663" s="14">
        <v>8</v>
      </c>
      <c r="O663" s="72">
        <v>9</v>
      </c>
      <c r="P663" s="72"/>
      <c r="Q663" s="74">
        <v>112.5</v>
      </c>
      <c r="R663" s="74"/>
      <c r="S663" s="15">
        <v>50</v>
      </c>
      <c r="T663" s="71" t="s">
        <v>897</v>
      </c>
      <c r="U663" s="71"/>
    </row>
    <row r="664" spans="1:21">
      <c r="A664" s="2"/>
      <c r="B664" s="5" t="s">
        <v>18</v>
      </c>
      <c r="C664" s="14"/>
      <c r="D664" s="14"/>
      <c r="E664" s="14"/>
      <c r="F664" s="53" t="s">
        <v>18</v>
      </c>
      <c r="G664" s="14"/>
      <c r="H664" s="53" t="s">
        <v>18</v>
      </c>
      <c r="I664" s="5" t="s">
        <v>23</v>
      </c>
      <c r="J664" s="13" t="s">
        <v>898</v>
      </c>
      <c r="K664" s="13" t="s">
        <v>899</v>
      </c>
      <c r="L664" s="14">
        <v>1200</v>
      </c>
      <c r="M664" s="14">
        <v>900</v>
      </c>
      <c r="N664" s="14">
        <v>664</v>
      </c>
      <c r="O664" s="72">
        <v>659</v>
      </c>
      <c r="P664" s="72"/>
      <c r="Q664" s="74">
        <v>54.9</v>
      </c>
      <c r="R664" s="74"/>
      <c r="S664" s="15">
        <v>-26.8</v>
      </c>
      <c r="T664" s="71" t="s">
        <v>900</v>
      </c>
      <c r="U664" s="71"/>
    </row>
    <row r="665" spans="1:21">
      <c r="A665" s="2"/>
      <c r="B665" s="5" t="s">
        <v>18</v>
      </c>
      <c r="C665" s="14"/>
      <c r="D665" s="14"/>
      <c r="E665" s="14"/>
      <c r="F665" s="53" t="s">
        <v>18</v>
      </c>
      <c r="G665" s="14"/>
      <c r="H665" s="53" t="s">
        <v>18</v>
      </c>
      <c r="I665" s="5" t="s">
        <v>23</v>
      </c>
      <c r="J665" s="13" t="s">
        <v>901</v>
      </c>
      <c r="K665" s="13" t="s">
        <v>732</v>
      </c>
      <c r="L665" s="14">
        <v>2200</v>
      </c>
      <c r="M665" s="14">
        <v>1650</v>
      </c>
      <c r="N665" s="14">
        <v>2158</v>
      </c>
      <c r="O665" s="72">
        <v>754</v>
      </c>
      <c r="P665" s="72"/>
      <c r="Q665" s="74">
        <v>34.299999999999997</v>
      </c>
      <c r="R665" s="74"/>
      <c r="S665" s="15">
        <v>-54.3</v>
      </c>
      <c r="T665" s="71" t="s">
        <v>902</v>
      </c>
      <c r="U665" s="71"/>
    </row>
    <row r="666" spans="1:21">
      <c r="A666" s="2"/>
      <c r="B666" s="5" t="s">
        <v>18</v>
      </c>
      <c r="C666" s="14"/>
      <c r="D666" s="14"/>
      <c r="E666" s="14"/>
      <c r="F666" s="53" t="s">
        <v>18</v>
      </c>
      <c r="G666" s="14"/>
      <c r="H666" s="53" t="s">
        <v>18</v>
      </c>
      <c r="I666" s="5" t="s">
        <v>23</v>
      </c>
      <c r="J666" s="13" t="s">
        <v>717</v>
      </c>
      <c r="K666" s="13" t="s">
        <v>718</v>
      </c>
      <c r="L666" s="14">
        <v>2844</v>
      </c>
      <c r="M666" s="14">
        <v>2040</v>
      </c>
      <c r="N666" s="14">
        <v>1742</v>
      </c>
      <c r="O666" s="72">
        <v>2044</v>
      </c>
      <c r="P666" s="72"/>
      <c r="Q666" s="74">
        <v>71.900000000000006</v>
      </c>
      <c r="R666" s="74"/>
      <c r="S666" s="15">
        <v>0.2</v>
      </c>
      <c r="T666" s="71" t="s">
        <v>903</v>
      </c>
      <c r="U666" s="71"/>
    </row>
    <row r="667" spans="1:21">
      <c r="A667" s="2"/>
      <c r="B667" s="5" t="s">
        <v>18</v>
      </c>
      <c r="C667" s="14"/>
      <c r="D667" s="14"/>
      <c r="E667" s="14"/>
      <c r="F667" s="53" t="s">
        <v>18</v>
      </c>
      <c r="G667" s="14"/>
      <c r="H667" s="53" t="s">
        <v>18</v>
      </c>
      <c r="I667" s="5" t="s">
        <v>23</v>
      </c>
      <c r="J667" s="13" t="s">
        <v>904</v>
      </c>
      <c r="K667" s="13" t="s">
        <v>905</v>
      </c>
      <c r="L667" s="14">
        <v>400</v>
      </c>
      <c r="M667" s="14">
        <v>300</v>
      </c>
      <c r="N667" s="14">
        <v>181</v>
      </c>
      <c r="O667" s="72">
        <v>326</v>
      </c>
      <c r="P667" s="72"/>
      <c r="Q667" s="74">
        <v>81.5</v>
      </c>
      <c r="R667" s="74"/>
      <c r="S667" s="15">
        <v>8.6999999999999993</v>
      </c>
      <c r="T667" s="71" t="s">
        <v>906</v>
      </c>
      <c r="U667" s="71"/>
    </row>
    <row r="668" spans="1:21">
      <c r="A668" s="2"/>
      <c r="B668" s="5" t="s">
        <v>18</v>
      </c>
      <c r="C668" s="14"/>
      <c r="D668" s="14"/>
      <c r="E668" s="14"/>
      <c r="F668" s="53" t="s">
        <v>18</v>
      </c>
      <c r="G668" s="14"/>
      <c r="H668" s="53" t="s">
        <v>18</v>
      </c>
      <c r="I668" s="5" t="s">
        <v>23</v>
      </c>
      <c r="J668" s="13" t="s">
        <v>907</v>
      </c>
      <c r="K668" s="13" t="s">
        <v>908</v>
      </c>
      <c r="L668" s="14">
        <v>120</v>
      </c>
      <c r="M668" s="14">
        <v>90</v>
      </c>
      <c r="N668" s="14">
        <v>60</v>
      </c>
      <c r="O668" s="72">
        <v>70</v>
      </c>
      <c r="P668" s="72"/>
      <c r="Q668" s="74">
        <v>58.3</v>
      </c>
      <c r="R668" s="74"/>
      <c r="S668" s="15">
        <v>-22.2</v>
      </c>
      <c r="T668" s="71" t="s">
        <v>909</v>
      </c>
      <c r="U668" s="71"/>
    </row>
    <row r="669" spans="1:21" ht="25.5">
      <c r="A669" s="2"/>
      <c r="B669" s="5" t="s">
        <v>18</v>
      </c>
      <c r="C669" s="14"/>
      <c r="D669" s="14"/>
      <c r="E669" s="14"/>
      <c r="F669" s="53" t="s">
        <v>18</v>
      </c>
      <c r="G669" s="14"/>
      <c r="H669" s="53" t="s">
        <v>18</v>
      </c>
      <c r="I669" s="5" t="s">
        <v>23</v>
      </c>
      <c r="J669" s="13" t="s">
        <v>907</v>
      </c>
      <c r="K669" s="13" t="s">
        <v>910</v>
      </c>
      <c r="L669" s="14">
        <v>46</v>
      </c>
      <c r="M669" s="14">
        <v>34</v>
      </c>
      <c r="N669" s="14">
        <v>23</v>
      </c>
      <c r="O669" s="72">
        <v>34</v>
      </c>
      <c r="P669" s="72"/>
      <c r="Q669" s="74">
        <v>73.900000000000006</v>
      </c>
      <c r="R669" s="74"/>
      <c r="S669" s="15">
        <v>0</v>
      </c>
      <c r="T669" s="71" t="s">
        <v>18</v>
      </c>
      <c r="U669" s="71"/>
    </row>
    <row r="670" spans="1:21">
      <c r="A670" s="2"/>
      <c r="B670" s="5" t="s">
        <v>18</v>
      </c>
      <c r="C670" s="14"/>
      <c r="D670" s="14"/>
      <c r="E670" s="14"/>
      <c r="F670" s="53" t="s">
        <v>18</v>
      </c>
      <c r="G670" s="14"/>
      <c r="H670" s="53" t="s">
        <v>18</v>
      </c>
      <c r="I670" s="5" t="s">
        <v>23</v>
      </c>
      <c r="J670" s="13" t="s">
        <v>907</v>
      </c>
      <c r="K670" s="13" t="s">
        <v>911</v>
      </c>
      <c r="L670" s="14">
        <v>480</v>
      </c>
      <c r="M670" s="14">
        <v>360</v>
      </c>
      <c r="N670" s="14">
        <v>508</v>
      </c>
      <c r="O670" s="72">
        <v>354</v>
      </c>
      <c r="P670" s="72"/>
      <c r="Q670" s="74">
        <v>73.8</v>
      </c>
      <c r="R670" s="74"/>
      <c r="S670" s="15">
        <v>-1.7</v>
      </c>
      <c r="T670" s="71" t="s">
        <v>909</v>
      </c>
      <c r="U670" s="71"/>
    </row>
    <row r="671" spans="1:21">
      <c r="A671" s="2"/>
      <c r="B671" s="5" t="s">
        <v>18</v>
      </c>
      <c r="C671" s="14"/>
      <c r="D671" s="14"/>
      <c r="E671" s="14"/>
      <c r="F671" s="53" t="s">
        <v>18</v>
      </c>
      <c r="G671" s="14"/>
      <c r="H671" s="53" t="s">
        <v>18</v>
      </c>
      <c r="I671" s="5" t="s">
        <v>23</v>
      </c>
      <c r="J671" s="13" t="s">
        <v>912</v>
      </c>
      <c r="K671" s="13" t="s">
        <v>724</v>
      </c>
      <c r="L671" s="14">
        <v>14400</v>
      </c>
      <c r="M671" s="14">
        <v>10800</v>
      </c>
      <c r="N671" s="14">
        <v>10233</v>
      </c>
      <c r="O671" s="72">
        <v>8951</v>
      </c>
      <c r="P671" s="72"/>
      <c r="Q671" s="74">
        <v>62.2</v>
      </c>
      <c r="R671" s="74"/>
      <c r="S671" s="15">
        <v>-17.100000000000001</v>
      </c>
      <c r="T671" s="71" t="s">
        <v>913</v>
      </c>
      <c r="U671" s="71"/>
    </row>
    <row r="672" spans="1:21">
      <c r="A672" s="2"/>
      <c r="B672" s="5" t="s">
        <v>29</v>
      </c>
      <c r="C672" s="14">
        <v>3777924370</v>
      </c>
      <c r="D672" s="14">
        <v>5905225646</v>
      </c>
      <c r="E672" s="14">
        <f t="shared" ref="E672:E673" si="146">D672-C672</f>
        <v>2127301276</v>
      </c>
      <c r="F672" s="53">
        <f t="shared" ref="F672:F673" si="147">IFERROR((D672/C672-1)*100,0)</f>
        <v>56.308731135345624</v>
      </c>
      <c r="G672" s="14">
        <v>7337311917</v>
      </c>
      <c r="H672" s="53">
        <v>80.5</v>
      </c>
      <c r="I672" s="5" t="s">
        <v>18</v>
      </c>
      <c r="J672" s="13" t="s">
        <v>18</v>
      </c>
      <c r="K672" s="13" t="s">
        <v>18</v>
      </c>
      <c r="L672" s="14"/>
      <c r="M672" s="14"/>
      <c r="N672" s="14"/>
      <c r="O672" s="72"/>
      <c r="P672" s="72"/>
      <c r="Q672" s="70" t="s">
        <v>18</v>
      </c>
      <c r="R672" s="70"/>
      <c r="S672" s="12" t="s">
        <v>18</v>
      </c>
      <c r="T672" s="71" t="s">
        <v>18</v>
      </c>
      <c r="U672" s="71"/>
    </row>
    <row r="673" spans="1:21" ht="25.5">
      <c r="A673" s="13" t="s">
        <v>914</v>
      </c>
      <c r="B673" s="5" t="s">
        <v>165</v>
      </c>
      <c r="C673" s="14">
        <v>1053623337</v>
      </c>
      <c r="D673" s="14">
        <v>1794595982</v>
      </c>
      <c r="E673" s="14">
        <f t="shared" si="146"/>
        <v>740972645</v>
      </c>
      <c r="F673" s="53">
        <f t="shared" si="147"/>
        <v>70.326142083164584</v>
      </c>
      <c r="G673" s="14">
        <v>2819580435</v>
      </c>
      <c r="H673" s="53">
        <v>63.6</v>
      </c>
      <c r="I673" s="5" t="s">
        <v>18</v>
      </c>
      <c r="J673" s="13" t="s">
        <v>18</v>
      </c>
      <c r="K673" s="13" t="s">
        <v>18</v>
      </c>
      <c r="L673" s="14"/>
      <c r="M673" s="14"/>
      <c r="N673" s="14"/>
      <c r="O673" s="72"/>
      <c r="P673" s="72"/>
      <c r="Q673" s="70" t="s">
        <v>18</v>
      </c>
      <c r="R673" s="70"/>
      <c r="S673" s="12" t="s">
        <v>18</v>
      </c>
      <c r="T673" s="71" t="s">
        <v>18</v>
      </c>
      <c r="U673" s="71"/>
    </row>
    <row r="674" spans="1:21">
      <c r="A674" s="13" t="s">
        <v>915</v>
      </c>
      <c r="B674" s="5" t="s">
        <v>18</v>
      </c>
      <c r="C674" s="14"/>
      <c r="D674" s="14"/>
      <c r="E674" s="14"/>
      <c r="F674" s="53" t="s">
        <v>18</v>
      </c>
      <c r="G674" s="14"/>
      <c r="H674" s="53" t="s">
        <v>18</v>
      </c>
      <c r="I674" s="5" t="s">
        <v>23</v>
      </c>
      <c r="J674" s="13" t="s">
        <v>167</v>
      </c>
      <c r="K674" s="13" t="s">
        <v>168</v>
      </c>
      <c r="L674" s="14">
        <v>159</v>
      </c>
      <c r="M674" s="14">
        <v>158</v>
      </c>
      <c r="N674" s="14">
        <v>141</v>
      </c>
      <c r="O674" s="72">
        <v>147</v>
      </c>
      <c r="P674" s="72"/>
      <c r="Q674" s="70" t="s">
        <v>69</v>
      </c>
      <c r="R674" s="70"/>
      <c r="S674" s="15">
        <v>-7</v>
      </c>
      <c r="T674" s="71" t="s">
        <v>916</v>
      </c>
      <c r="U674" s="71"/>
    </row>
    <row r="675" spans="1:21">
      <c r="A675" s="2"/>
      <c r="B675" s="5" t="s">
        <v>18</v>
      </c>
      <c r="C675" s="14"/>
      <c r="D675" s="14"/>
      <c r="E675" s="14"/>
      <c r="F675" s="53" t="s">
        <v>18</v>
      </c>
      <c r="G675" s="14"/>
      <c r="H675" s="53" t="s">
        <v>18</v>
      </c>
      <c r="I675" s="5" t="s">
        <v>23</v>
      </c>
      <c r="J675" s="13" t="s">
        <v>169</v>
      </c>
      <c r="K675" s="13" t="s">
        <v>170</v>
      </c>
      <c r="L675" s="14">
        <v>5654</v>
      </c>
      <c r="M675" s="14">
        <v>5654</v>
      </c>
      <c r="N675" s="14">
        <v>5377</v>
      </c>
      <c r="O675" s="72">
        <v>5393</v>
      </c>
      <c r="P675" s="72"/>
      <c r="Q675" s="70" t="s">
        <v>69</v>
      </c>
      <c r="R675" s="70"/>
      <c r="S675" s="15">
        <v>-4.5999999999999996</v>
      </c>
      <c r="T675" s="71" t="s">
        <v>917</v>
      </c>
      <c r="U675" s="71"/>
    </row>
    <row r="676" spans="1:21">
      <c r="A676" s="2"/>
      <c r="B676" s="5" t="s">
        <v>18</v>
      </c>
      <c r="C676" s="14"/>
      <c r="D676" s="14"/>
      <c r="E676" s="14"/>
      <c r="F676" s="53" t="s">
        <v>18</v>
      </c>
      <c r="G676" s="14"/>
      <c r="H676" s="53" t="s">
        <v>18</v>
      </c>
      <c r="I676" s="5" t="s">
        <v>23</v>
      </c>
      <c r="J676" s="13" t="s">
        <v>615</v>
      </c>
      <c r="K676" s="13" t="s">
        <v>616</v>
      </c>
      <c r="L676" s="14">
        <v>7486</v>
      </c>
      <c r="M676" s="14">
        <v>7484</v>
      </c>
      <c r="N676" s="14">
        <v>7228</v>
      </c>
      <c r="O676" s="72">
        <v>7185</v>
      </c>
      <c r="P676" s="72"/>
      <c r="Q676" s="70" t="s">
        <v>69</v>
      </c>
      <c r="R676" s="70"/>
      <c r="S676" s="15">
        <v>-4</v>
      </c>
      <c r="T676" s="71" t="s">
        <v>918</v>
      </c>
      <c r="U676" s="71"/>
    </row>
    <row r="677" spans="1:21">
      <c r="A677" s="2"/>
      <c r="B677" s="5" t="s">
        <v>18</v>
      </c>
      <c r="C677" s="14"/>
      <c r="D677" s="14"/>
      <c r="E677" s="14"/>
      <c r="F677" s="53" t="s">
        <v>18</v>
      </c>
      <c r="G677" s="14"/>
      <c r="H677" s="53" t="s">
        <v>18</v>
      </c>
      <c r="I677" s="5" t="s">
        <v>23</v>
      </c>
      <c r="J677" s="13" t="s">
        <v>919</v>
      </c>
      <c r="K677" s="13" t="s">
        <v>647</v>
      </c>
      <c r="L677" s="14">
        <v>8</v>
      </c>
      <c r="M677" s="14">
        <v>5</v>
      </c>
      <c r="N677" s="14">
        <v>3</v>
      </c>
      <c r="O677" s="72">
        <v>2</v>
      </c>
      <c r="P677" s="72"/>
      <c r="Q677" s="74">
        <v>25</v>
      </c>
      <c r="R677" s="74"/>
      <c r="S677" s="15">
        <v>-60</v>
      </c>
      <c r="T677" s="71" t="s">
        <v>920</v>
      </c>
      <c r="U677" s="71"/>
    </row>
    <row r="678" spans="1:21">
      <c r="A678" s="2"/>
      <c r="B678" s="5" t="s">
        <v>29</v>
      </c>
      <c r="C678" s="14">
        <v>1053623337</v>
      </c>
      <c r="D678" s="14">
        <v>1794595982</v>
      </c>
      <c r="E678" s="14">
        <f t="shared" ref="E678:E679" si="148">D678-C678</f>
        <v>740972645</v>
      </c>
      <c r="F678" s="53">
        <f t="shared" ref="F678:F679" si="149">IFERROR((D678/C678-1)*100,0)</f>
        <v>70.326142083164584</v>
      </c>
      <c r="G678" s="14">
        <v>2819580435</v>
      </c>
      <c r="H678" s="53">
        <v>63.6</v>
      </c>
      <c r="I678" s="5" t="s">
        <v>18</v>
      </c>
      <c r="J678" s="13" t="s">
        <v>18</v>
      </c>
      <c r="K678" s="13" t="s">
        <v>18</v>
      </c>
      <c r="L678" s="14"/>
      <c r="M678" s="14"/>
      <c r="N678" s="14"/>
      <c r="O678" s="72"/>
      <c r="P678" s="72"/>
      <c r="Q678" s="70" t="s">
        <v>18</v>
      </c>
      <c r="R678" s="70"/>
      <c r="S678" s="12" t="s">
        <v>18</v>
      </c>
      <c r="T678" s="71" t="s">
        <v>18</v>
      </c>
      <c r="U678" s="71"/>
    </row>
    <row r="679" spans="1:21" ht="25.5">
      <c r="A679" s="13" t="s">
        <v>921</v>
      </c>
      <c r="B679" s="5" t="s">
        <v>63</v>
      </c>
      <c r="C679" s="14">
        <v>185613161</v>
      </c>
      <c r="D679" s="14">
        <v>261494398</v>
      </c>
      <c r="E679" s="14">
        <f t="shared" si="148"/>
        <v>75881237</v>
      </c>
      <c r="F679" s="53">
        <f t="shared" si="149"/>
        <v>40.881388254575327</v>
      </c>
      <c r="G679" s="14">
        <v>319411902</v>
      </c>
      <c r="H679" s="53">
        <v>81.900000000000006</v>
      </c>
      <c r="I679" s="5" t="s">
        <v>18</v>
      </c>
      <c r="J679" s="13" t="s">
        <v>18</v>
      </c>
      <c r="K679" s="13" t="s">
        <v>18</v>
      </c>
      <c r="L679" s="14"/>
      <c r="M679" s="14"/>
      <c r="N679" s="14"/>
      <c r="O679" s="72"/>
      <c r="P679" s="72"/>
      <c r="Q679" s="70" t="s">
        <v>18</v>
      </c>
      <c r="R679" s="70"/>
      <c r="S679" s="12" t="s">
        <v>18</v>
      </c>
      <c r="T679" s="71" t="s">
        <v>18</v>
      </c>
      <c r="U679" s="71"/>
    </row>
    <row r="680" spans="1:21">
      <c r="A680" s="13" t="s">
        <v>922</v>
      </c>
      <c r="B680" s="5" t="s">
        <v>18</v>
      </c>
      <c r="C680" s="14"/>
      <c r="D680" s="14"/>
      <c r="E680" s="14"/>
      <c r="F680" s="53" t="s">
        <v>18</v>
      </c>
      <c r="G680" s="14"/>
      <c r="H680" s="53" t="s">
        <v>18</v>
      </c>
      <c r="I680" s="5" t="s">
        <v>23</v>
      </c>
      <c r="J680" s="13" t="s">
        <v>842</v>
      </c>
      <c r="K680" s="13" t="s">
        <v>66</v>
      </c>
      <c r="L680" s="14">
        <v>148489</v>
      </c>
      <c r="M680" s="14">
        <v>110243</v>
      </c>
      <c r="N680" s="14">
        <v>102980</v>
      </c>
      <c r="O680" s="72">
        <v>159915</v>
      </c>
      <c r="P680" s="72"/>
      <c r="Q680" s="74">
        <v>107.7</v>
      </c>
      <c r="R680" s="74"/>
      <c r="S680" s="15">
        <v>45.1</v>
      </c>
      <c r="T680" s="71" t="s">
        <v>923</v>
      </c>
      <c r="U680" s="71"/>
    </row>
    <row r="681" spans="1:21">
      <c r="A681" s="2"/>
      <c r="B681" s="5" t="s">
        <v>29</v>
      </c>
      <c r="C681" s="14">
        <v>185613161</v>
      </c>
      <c r="D681" s="14">
        <v>261494398</v>
      </c>
      <c r="E681" s="14">
        <f t="shared" ref="E681:E683" si="150">D681-C681</f>
        <v>75881237</v>
      </c>
      <c r="F681" s="53">
        <f t="shared" ref="F681:F683" si="151">IFERROR((D681/C681-1)*100,0)</f>
        <v>40.881388254575327</v>
      </c>
      <c r="G681" s="14">
        <v>319411902</v>
      </c>
      <c r="H681" s="53">
        <v>81.900000000000006</v>
      </c>
      <c r="I681" s="5" t="s">
        <v>18</v>
      </c>
      <c r="J681" s="13" t="s">
        <v>18</v>
      </c>
      <c r="K681" s="13" t="s">
        <v>18</v>
      </c>
      <c r="L681" s="14"/>
      <c r="M681" s="14"/>
      <c r="N681" s="14"/>
      <c r="O681" s="72"/>
      <c r="P681" s="72"/>
      <c r="Q681" s="70" t="s">
        <v>18</v>
      </c>
      <c r="R681" s="70"/>
      <c r="S681" s="12" t="s">
        <v>18</v>
      </c>
      <c r="T681" s="71" t="s">
        <v>18</v>
      </c>
      <c r="U681" s="71"/>
    </row>
    <row r="682" spans="1:21" ht="25.5">
      <c r="A682" s="13" t="s">
        <v>924</v>
      </c>
      <c r="B682" s="5" t="s">
        <v>32</v>
      </c>
      <c r="C682" s="14">
        <v>458503479</v>
      </c>
      <c r="D682" s="14">
        <v>655438761</v>
      </c>
      <c r="E682" s="14">
        <f t="shared" si="150"/>
        <v>196935282</v>
      </c>
      <c r="F682" s="53">
        <f t="shared" si="151"/>
        <v>42.951753044386386</v>
      </c>
      <c r="G682" s="14">
        <v>751058368</v>
      </c>
      <c r="H682" s="53">
        <v>87.3</v>
      </c>
      <c r="I682" s="5" t="s">
        <v>18</v>
      </c>
      <c r="J682" s="13" t="s">
        <v>18</v>
      </c>
      <c r="K682" s="13" t="s">
        <v>18</v>
      </c>
      <c r="L682" s="14"/>
      <c r="M682" s="14"/>
      <c r="N682" s="14"/>
      <c r="O682" s="72"/>
      <c r="P682" s="72"/>
      <c r="Q682" s="70" t="s">
        <v>18</v>
      </c>
      <c r="R682" s="70"/>
      <c r="S682" s="12" t="s">
        <v>18</v>
      </c>
      <c r="T682" s="71" t="s">
        <v>18</v>
      </c>
      <c r="U682" s="71"/>
    </row>
    <row r="683" spans="1:21">
      <c r="A683" s="2"/>
      <c r="B683" s="5" t="s">
        <v>715</v>
      </c>
      <c r="C683" s="14">
        <v>2175165</v>
      </c>
      <c r="D683" s="14">
        <v>13037047</v>
      </c>
      <c r="E683" s="14">
        <f t="shared" si="150"/>
        <v>10861882</v>
      </c>
      <c r="F683" s="53">
        <f t="shared" si="151"/>
        <v>499.35899115699272</v>
      </c>
      <c r="G683" s="14">
        <v>18049388</v>
      </c>
      <c r="H683" s="53">
        <v>72.2</v>
      </c>
      <c r="I683" s="5" t="s">
        <v>18</v>
      </c>
      <c r="J683" s="13" t="s">
        <v>18</v>
      </c>
      <c r="K683" s="13" t="s">
        <v>18</v>
      </c>
      <c r="L683" s="14"/>
      <c r="M683" s="14"/>
      <c r="N683" s="14"/>
      <c r="O683" s="72"/>
      <c r="P683" s="72"/>
      <c r="Q683" s="70" t="s">
        <v>18</v>
      </c>
      <c r="R683" s="70"/>
      <c r="S683" s="12" t="s">
        <v>18</v>
      </c>
      <c r="T683" s="71" t="s">
        <v>18</v>
      </c>
      <c r="U683" s="71"/>
    </row>
    <row r="684" spans="1:21">
      <c r="A684" s="13" t="s">
        <v>925</v>
      </c>
      <c r="B684" s="5" t="s">
        <v>18</v>
      </c>
      <c r="C684" s="14"/>
      <c r="D684" s="14"/>
      <c r="E684" s="14"/>
      <c r="F684" s="53" t="s">
        <v>18</v>
      </c>
      <c r="G684" s="14"/>
      <c r="H684" s="53" t="s">
        <v>18</v>
      </c>
      <c r="I684" s="5" t="s">
        <v>23</v>
      </c>
      <c r="J684" s="13" t="s">
        <v>618</v>
      </c>
      <c r="K684" s="13" t="s">
        <v>182</v>
      </c>
      <c r="L684" s="14">
        <v>284</v>
      </c>
      <c r="M684" s="14">
        <v>0</v>
      </c>
      <c r="N684" s="14">
        <v>0</v>
      </c>
      <c r="O684" s="72">
        <v>0</v>
      </c>
      <c r="P684" s="72"/>
      <c r="Q684" s="70" t="s">
        <v>26</v>
      </c>
      <c r="R684" s="70"/>
      <c r="S684" s="15">
        <v>0</v>
      </c>
      <c r="T684" s="71" t="s">
        <v>18</v>
      </c>
      <c r="U684" s="71"/>
    </row>
    <row r="685" spans="1:21">
      <c r="A685" s="2"/>
      <c r="B685" s="5" t="s">
        <v>18</v>
      </c>
      <c r="C685" s="14"/>
      <c r="D685" s="14"/>
      <c r="E685" s="14"/>
      <c r="F685" s="53" t="s">
        <v>18</v>
      </c>
      <c r="G685" s="14"/>
      <c r="H685" s="53" t="s">
        <v>18</v>
      </c>
      <c r="I685" s="5" t="s">
        <v>23</v>
      </c>
      <c r="J685" s="13" t="s">
        <v>619</v>
      </c>
      <c r="K685" s="13" t="s">
        <v>182</v>
      </c>
      <c r="L685" s="14">
        <v>121</v>
      </c>
      <c r="M685" s="14">
        <v>0</v>
      </c>
      <c r="N685" s="14">
        <v>0</v>
      </c>
      <c r="O685" s="72">
        <v>0</v>
      </c>
      <c r="P685" s="72"/>
      <c r="Q685" s="70" t="s">
        <v>26</v>
      </c>
      <c r="R685" s="70"/>
      <c r="S685" s="15">
        <v>0</v>
      </c>
      <c r="T685" s="71" t="s">
        <v>18</v>
      </c>
      <c r="U685" s="71"/>
    </row>
    <row r="686" spans="1:21">
      <c r="A686" s="2"/>
      <c r="B686" s="5" t="s">
        <v>18</v>
      </c>
      <c r="C686" s="14"/>
      <c r="D686" s="14"/>
      <c r="E686" s="14"/>
      <c r="F686" s="53" t="s">
        <v>18</v>
      </c>
      <c r="G686" s="14"/>
      <c r="H686" s="53" t="s">
        <v>18</v>
      </c>
      <c r="I686" s="5" t="s">
        <v>23</v>
      </c>
      <c r="J686" s="13" t="s">
        <v>189</v>
      </c>
      <c r="K686" s="13" t="s">
        <v>98</v>
      </c>
      <c r="L686" s="14">
        <v>12500</v>
      </c>
      <c r="M686" s="14">
        <v>0</v>
      </c>
      <c r="N686" s="14">
        <v>0</v>
      </c>
      <c r="O686" s="72">
        <v>0</v>
      </c>
      <c r="P686" s="72"/>
      <c r="Q686" s="70" t="s">
        <v>26</v>
      </c>
      <c r="R686" s="70"/>
      <c r="S686" s="15">
        <v>0</v>
      </c>
      <c r="T686" s="71" t="s">
        <v>18</v>
      </c>
      <c r="U686" s="71"/>
    </row>
    <row r="687" spans="1:21">
      <c r="A687" s="2"/>
      <c r="B687" s="5" t="s">
        <v>18</v>
      </c>
      <c r="C687" s="14"/>
      <c r="D687" s="14"/>
      <c r="E687" s="14"/>
      <c r="F687" s="53" t="s">
        <v>18</v>
      </c>
      <c r="G687" s="14"/>
      <c r="H687" s="53" t="s">
        <v>18</v>
      </c>
      <c r="I687" s="5" t="s">
        <v>23</v>
      </c>
      <c r="J687" s="13" t="s">
        <v>926</v>
      </c>
      <c r="K687" s="13" t="s">
        <v>182</v>
      </c>
      <c r="L687" s="14">
        <v>803</v>
      </c>
      <c r="M687" s="14">
        <v>0</v>
      </c>
      <c r="N687" s="14">
        <v>0</v>
      </c>
      <c r="O687" s="72">
        <v>0</v>
      </c>
      <c r="P687" s="72"/>
      <c r="Q687" s="70" t="s">
        <v>26</v>
      </c>
      <c r="R687" s="70"/>
      <c r="S687" s="15">
        <v>0</v>
      </c>
      <c r="T687" s="71" t="s">
        <v>18</v>
      </c>
      <c r="U687" s="71"/>
    </row>
    <row r="688" spans="1:21">
      <c r="A688" s="2"/>
      <c r="B688" s="5" t="s">
        <v>29</v>
      </c>
      <c r="C688" s="14">
        <v>460678644</v>
      </c>
      <c r="D688" s="14">
        <v>668475808</v>
      </c>
      <c r="E688" s="14">
        <f t="shared" ref="E688:E689" si="152">D688-C688</f>
        <v>207797164</v>
      </c>
      <c r="F688" s="53">
        <f t="shared" ref="F688:F689" si="153">IFERROR((D688/C688-1)*100,0)</f>
        <v>45.106749945196078</v>
      </c>
      <c r="G688" s="14">
        <v>769107756</v>
      </c>
      <c r="H688" s="53">
        <v>86.9</v>
      </c>
      <c r="I688" s="5" t="s">
        <v>18</v>
      </c>
      <c r="J688" s="13" t="s">
        <v>18</v>
      </c>
      <c r="K688" s="13" t="s">
        <v>18</v>
      </c>
      <c r="L688" s="14"/>
      <c r="M688" s="14"/>
      <c r="N688" s="14"/>
      <c r="O688" s="72"/>
      <c r="P688" s="72"/>
      <c r="Q688" s="70" t="s">
        <v>18</v>
      </c>
      <c r="R688" s="70"/>
      <c r="S688" s="12" t="s">
        <v>18</v>
      </c>
      <c r="T688" s="71" t="s">
        <v>18</v>
      </c>
      <c r="U688" s="71"/>
    </row>
    <row r="689" spans="1:21" ht="25.5">
      <c r="A689" s="13" t="s">
        <v>927</v>
      </c>
      <c r="B689" s="5" t="s">
        <v>715</v>
      </c>
      <c r="C689" s="14">
        <v>87913255</v>
      </c>
      <c r="D689" s="14">
        <v>99529030</v>
      </c>
      <c r="E689" s="14">
        <f t="shared" si="152"/>
        <v>11615775</v>
      </c>
      <c r="F689" s="53">
        <f t="shared" si="153"/>
        <v>13.212768654738127</v>
      </c>
      <c r="G689" s="14">
        <v>121203816</v>
      </c>
      <c r="H689" s="53">
        <v>82.1</v>
      </c>
      <c r="I689" s="5" t="s">
        <v>18</v>
      </c>
      <c r="J689" s="13" t="s">
        <v>18</v>
      </c>
      <c r="K689" s="13" t="s">
        <v>18</v>
      </c>
      <c r="L689" s="14"/>
      <c r="M689" s="14"/>
      <c r="N689" s="14"/>
      <c r="O689" s="72"/>
      <c r="P689" s="72"/>
      <c r="Q689" s="70" t="s">
        <v>18</v>
      </c>
      <c r="R689" s="70"/>
      <c r="S689" s="12" t="s">
        <v>18</v>
      </c>
      <c r="T689" s="71" t="s">
        <v>18</v>
      </c>
      <c r="U689" s="71"/>
    </row>
    <row r="690" spans="1:21" ht="25.5">
      <c r="A690" s="13" t="s">
        <v>928</v>
      </c>
      <c r="B690" s="5" t="s">
        <v>18</v>
      </c>
      <c r="C690" s="14"/>
      <c r="D690" s="14"/>
      <c r="E690" s="14"/>
      <c r="F690" s="53" t="s">
        <v>18</v>
      </c>
      <c r="G690" s="14"/>
      <c r="H690" s="53" t="s">
        <v>18</v>
      </c>
      <c r="I690" s="5" t="s">
        <v>23</v>
      </c>
      <c r="J690" s="13" t="s">
        <v>929</v>
      </c>
      <c r="K690" s="13" t="s">
        <v>930</v>
      </c>
      <c r="L690" s="14">
        <v>1400</v>
      </c>
      <c r="M690" s="14">
        <v>900</v>
      </c>
      <c r="N690" s="14">
        <v>1337</v>
      </c>
      <c r="O690" s="72">
        <v>918</v>
      </c>
      <c r="P690" s="72"/>
      <c r="Q690" s="74">
        <v>65.599999999999994</v>
      </c>
      <c r="R690" s="74"/>
      <c r="S690" s="15">
        <v>2</v>
      </c>
      <c r="T690" s="71" t="s">
        <v>931</v>
      </c>
      <c r="U690" s="71"/>
    </row>
    <row r="691" spans="1:21">
      <c r="A691" s="2"/>
      <c r="B691" s="5" t="s">
        <v>18</v>
      </c>
      <c r="C691" s="14"/>
      <c r="D691" s="14"/>
      <c r="E691" s="14"/>
      <c r="F691" s="53" t="s">
        <v>18</v>
      </c>
      <c r="G691" s="14"/>
      <c r="H691" s="53" t="s">
        <v>18</v>
      </c>
      <c r="I691" s="5" t="s">
        <v>23</v>
      </c>
      <c r="J691" s="13" t="s">
        <v>932</v>
      </c>
      <c r="K691" s="13" t="s">
        <v>933</v>
      </c>
      <c r="L691" s="14">
        <v>54000</v>
      </c>
      <c r="M691" s="14">
        <v>39970</v>
      </c>
      <c r="N691" s="14">
        <v>36392</v>
      </c>
      <c r="O691" s="72">
        <v>32988</v>
      </c>
      <c r="P691" s="72"/>
      <c r="Q691" s="74">
        <v>61.1</v>
      </c>
      <c r="R691" s="74"/>
      <c r="S691" s="15">
        <v>-17.5</v>
      </c>
      <c r="T691" s="71" t="s">
        <v>934</v>
      </c>
      <c r="U691" s="71"/>
    </row>
    <row r="692" spans="1:21">
      <c r="A692" s="2"/>
      <c r="B692" s="5" t="s">
        <v>18</v>
      </c>
      <c r="C692" s="14"/>
      <c r="D692" s="14"/>
      <c r="E692" s="14"/>
      <c r="F692" s="53" t="s">
        <v>18</v>
      </c>
      <c r="G692" s="14"/>
      <c r="H692" s="53" t="s">
        <v>18</v>
      </c>
      <c r="I692" s="5" t="s">
        <v>23</v>
      </c>
      <c r="J692" s="13" t="s">
        <v>935</v>
      </c>
      <c r="K692" s="13" t="s">
        <v>936</v>
      </c>
      <c r="L692" s="14">
        <v>15600</v>
      </c>
      <c r="M692" s="14">
        <v>11700</v>
      </c>
      <c r="N692" s="14">
        <v>7963</v>
      </c>
      <c r="O692" s="72">
        <v>4325</v>
      </c>
      <c r="P692" s="72"/>
      <c r="Q692" s="74">
        <v>27.7</v>
      </c>
      <c r="R692" s="74"/>
      <c r="S692" s="15">
        <v>-63</v>
      </c>
      <c r="T692" s="71" t="s">
        <v>937</v>
      </c>
      <c r="U692" s="71"/>
    </row>
    <row r="693" spans="1:21">
      <c r="A693" s="2"/>
      <c r="B693" s="5" t="s">
        <v>29</v>
      </c>
      <c r="C693" s="14">
        <v>87913255</v>
      </c>
      <c r="D693" s="14">
        <v>99529030</v>
      </c>
      <c r="E693" s="14">
        <f t="shared" ref="E693:E694" si="154">D693-C693</f>
        <v>11615775</v>
      </c>
      <c r="F693" s="53">
        <f t="shared" ref="F693:F694" si="155">IFERROR((D693/C693-1)*100,0)</f>
        <v>13.212768654738127</v>
      </c>
      <c r="G693" s="14">
        <v>121203816</v>
      </c>
      <c r="H693" s="53">
        <v>82.1</v>
      </c>
      <c r="I693" s="5" t="s">
        <v>18</v>
      </c>
      <c r="J693" s="13" t="s">
        <v>18</v>
      </c>
      <c r="K693" s="13" t="s">
        <v>18</v>
      </c>
      <c r="L693" s="14"/>
      <c r="M693" s="14"/>
      <c r="N693" s="14"/>
      <c r="O693" s="72"/>
      <c r="P693" s="72"/>
      <c r="Q693" s="70" t="s">
        <v>18</v>
      </c>
      <c r="R693" s="70"/>
      <c r="S693" s="12" t="s">
        <v>18</v>
      </c>
      <c r="T693" s="71" t="s">
        <v>18</v>
      </c>
      <c r="U693" s="71"/>
    </row>
    <row r="694" spans="1:21" ht="25.5">
      <c r="A694" s="13" t="s">
        <v>938</v>
      </c>
      <c r="B694" s="5" t="s">
        <v>715</v>
      </c>
      <c r="C694" s="14">
        <v>575020102</v>
      </c>
      <c r="D694" s="14">
        <v>565467075</v>
      </c>
      <c r="E694" s="14">
        <f t="shared" si="154"/>
        <v>-9553027</v>
      </c>
      <c r="F694" s="53">
        <f t="shared" si="155"/>
        <v>-1.6613379196263267</v>
      </c>
      <c r="G694" s="14">
        <v>663334275</v>
      </c>
      <c r="H694" s="53">
        <v>85.2</v>
      </c>
      <c r="I694" s="5" t="s">
        <v>18</v>
      </c>
      <c r="J694" s="13" t="s">
        <v>18</v>
      </c>
      <c r="K694" s="13" t="s">
        <v>18</v>
      </c>
      <c r="L694" s="14"/>
      <c r="M694" s="14"/>
      <c r="N694" s="14"/>
      <c r="O694" s="72"/>
      <c r="P694" s="72"/>
      <c r="Q694" s="70" t="s">
        <v>18</v>
      </c>
      <c r="R694" s="70"/>
      <c r="S694" s="12" t="s">
        <v>18</v>
      </c>
      <c r="T694" s="71" t="s">
        <v>18</v>
      </c>
      <c r="U694" s="71"/>
    </row>
    <row r="695" spans="1:21">
      <c r="A695" s="13" t="s">
        <v>889</v>
      </c>
      <c r="B695" s="5" t="s">
        <v>18</v>
      </c>
      <c r="C695" s="14"/>
      <c r="D695" s="14"/>
      <c r="E695" s="14"/>
      <c r="F695" s="53" t="s">
        <v>18</v>
      </c>
      <c r="G695" s="14"/>
      <c r="H695" s="53" t="s">
        <v>18</v>
      </c>
      <c r="I695" s="5" t="s">
        <v>23</v>
      </c>
      <c r="J695" s="13" t="s">
        <v>734</v>
      </c>
      <c r="K695" s="13" t="s">
        <v>721</v>
      </c>
      <c r="L695" s="14">
        <v>1400</v>
      </c>
      <c r="M695" s="14">
        <v>1400</v>
      </c>
      <c r="N695" s="14">
        <v>1362</v>
      </c>
      <c r="O695" s="72">
        <v>1328</v>
      </c>
      <c r="P695" s="72"/>
      <c r="Q695" s="70" t="s">
        <v>69</v>
      </c>
      <c r="R695" s="70"/>
      <c r="S695" s="15">
        <v>-5.0999999999999996</v>
      </c>
      <c r="T695" s="71" t="s">
        <v>939</v>
      </c>
      <c r="U695" s="71"/>
    </row>
    <row r="696" spans="1:21">
      <c r="A696" s="2"/>
      <c r="B696" s="5" t="s">
        <v>18</v>
      </c>
      <c r="C696" s="14"/>
      <c r="D696" s="14"/>
      <c r="E696" s="14"/>
      <c r="F696" s="53" t="s">
        <v>18</v>
      </c>
      <c r="G696" s="14"/>
      <c r="H696" s="53" t="s">
        <v>18</v>
      </c>
      <c r="I696" s="5" t="s">
        <v>23</v>
      </c>
      <c r="J696" s="13" t="s">
        <v>734</v>
      </c>
      <c r="K696" s="13" t="s">
        <v>735</v>
      </c>
      <c r="L696" s="14">
        <v>7000</v>
      </c>
      <c r="M696" s="14">
        <v>7000</v>
      </c>
      <c r="N696" s="14">
        <v>8171</v>
      </c>
      <c r="O696" s="72">
        <v>9206</v>
      </c>
      <c r="P696" s="72"/>
      <c r="Q696" s="70" t="s">
        <v>69</v>
      </c>
      <c r="R696" s="70"/>
      <c r="S696" s="15">
        <v>31.5</v>
      </c>
      <c r="T696" s="71" t="s">
        <v>940</v>
      </c>
      <c r="U696" s="71"/>
    </row>
    <row r="697" spans="1:21" ht="25.5">
      <c r="A697" s="2"/>
      <c r="B697" s="5" t="s">
        <v>18</v>
      </c>
      <c r="C697" s="14"/>
      <c r="D697" s="14"/>
      <c r="E697" s="14"/>
      <c r="F697" s="53" t="s">
        <v>18</v>
      </c>
      <c r="G697" s="14"/>
      <c r="H697" s="53" t="s">
        <v>18</v>
      </c>
      <c r="I697" s="5" t="s">
        <v>23</v>
      </c>
      <c r="J697" s="13" t="s">
        <v>734</v>
      </c>
      <c r="K697" s="13" t="s">
        <v>736</v>
      </c>
      <c r="L697" s="14">
        <v>130</v>
      </c>
      <c r="M697" s="14">
        <v>130</v>
      </c>
      <c r="N697" s="14">
        <v>118</v>
      </c>
      <c r="O697" s="72">
        <v>122</v>
      </c>
      <c r="P697" s="72"/>
      <c r="Q697" s="70" t="s">
        <v>69</v>
      </c>
      <c r="R697" s="70"/>
      <c r="S697" s="15">
        <v>-6.2</v>
      </c>
      <c r="T697" s="71" t="s">
        <v>941</v>
      </c>
      <c r="U697" s="71"/>
    </row>
    <row r="698" spans="1:21">
      <c r="A698" s="2"/>
      <c r="B698" s="5" t="s">
        <v>29</v>
      </c>
      <c r="C698" s="14">
        <v>575020102</v>
      </c>
      <c r="D698" s="14">
        <v>565467075</v>
      </c>
      <c r="E698" s="14">
        <f t="shared" ref="E698:E699" si="156">D698-C698</f>
        <v>-9553027</v>
      </c>
      <c r="F698" s="53">
        <f t="shared" ref="F698:F699" si="157">IFERROR((D698/C698-1)*100,0)</f>
        <v>-1.6613379196263267</v>
      </c>
      <c r="G698" s="14">
        <v>663334275</v>
      </c>
      <c r="H698" s="53">
        <v>85.2</v>
      </c>
      <c r="I698" s="5" t="s">
        <v>18</v>
      </c>
      <c r="J698" s="13" t="s">
        <v>18</v>
      </c>
      <c r="K698" s="13" t="s">
        <v>18</v>
      </c>
      <c r="L698" s="14"/>
      <c r="M698" s="14"/>
      <c r="N698" s="14"/>
      <c r="O698" s="72"/>
      <c r="P698" s="72"/>
      <c r="Q698" s="70" t="s">
        <v>18</v>
      </c>
      <c r="R698" s="70"/>
      <c r="S698" s="12" t="s">
        <v>18</v>
      </c>
      <c r="T698" s="71" t="s">
        <v>18</v>
      </c>
      <c r="U698" s="71"/>
    </row>
    <row r="699" spans="1:21" ht="25.5">
      <c r="A699" s="13" t="s">
        <v>942</v>
      </c>
      <c r="B699" s="5" t="s">
        <v>715</v>
      </c>
      <c r="C699" s="14">
        <v>214282893</v>
      </c>
      <c r="D699" s="14">
        <v>150462149</v>
      </c>
      <c r="E699" s="14">
        <f t="shared" si="156"/>
        <v>-63820744</v>
      </c>
      <c r="F699" s="53">
        <f t="shared" si="157"/>
        <v>-29.783405994989998</v>
      </c>
      <c r="G699" s="14">
        <v>222500873</v>
      </c>
      <c r="H699" s="53">
        <v>67.599999999999994</v>
      </c>
      <c r="I699" s="5" t="s">
        <v>18</v>
      </c>
      <c r="J699" s="13" t="s">
        <v>18</v>
      </c>
      <c r="K699" s="13" t="s">
        <v>18</v>
      </c>
      <c r="L699" s="14"/>
      <c r="M699" s="14"/>
      <c r="N699" s="14"/>
      <c r="O699" s="72"/>
      <c r="P699" s="72"/>
      <c r="Q699" s="70" t="s">
        <v>18</v>
      </c>
      <c r="R699" s="70"/>
      <c r="S699" s="12" t="s">
        <v>18</v>
      </c>
      <c r="T699" s="71" t="s">
        <v>18</v>
      </c>
      <c r="U699" s="71"/>
    </row>
    <row r="700" spans="1:21">
      <c r="A700" s="13" t="s">
        <v>943</v>
      </c>
      <c r="B700" s="5" t="s">
        <v>18</v>
      </c>
      <c r="C700" s="14"/>
      <c r="D700" s="14"/>
      <c r="E700" s="14"/>
      <c r="F700" s="53" t="s">
        <v>18</v>
      </c>
      <c r="G700" s="14"/>
      <c r="H700" s="53" t="s">
        <v>18</v>
      </c>
      <c r="I700" s="5" t="s">
        <v>23</v>
      </c>
      <c r="J700" s="13" t="s">
        <v>944</v>
      </c>
      <c r="K700" s="13" t="s">
        <v>945</v>
      </c>
      <c r="L700" s="14">
        <v>1430000</v>
      </c>
      <c r="M700" s="14">
        <v>1090000</v>
      </c>
      <c r="N700" s="14">
        <v>973930</v>
      </c>
      <c r="O700" s="72">
        <v>1075182</v>
      </c>
      <c r="P700" s="72"/>
      <c r="Q700" s="74">
        <v>75.2</v>
      </c>
      <c r="R700" s="74"/>
      <c r="S700" s="15">
        <v>-1.4</v>
      </c>
      <c r="T700" s="71" t="s">
        <v>946</v>
      </c>
      <c r="U700" s="71"/>
    </row>
    <row r="701" spans="1:21" ht="25.5">
      <c r="A701" s="2"/>
      <c r="B701" s="5" t="s">
        <v>18</v>
      </c>
      <c r="C701" s="14"/>
      <c r="D701" s="14"/>
      <c r="E701" s="14"/>
      <c r="F701" s="53" t="s">
        <v>18</v>
      </c>
      <c r="G701" s="14"/>
      <c r="H701" s="53" t="s">
        <v>18</v>
      </c>
      <c r="I701" s="5" t="s">
        <v>23</v>
      </c>
      <c r="J701" s="13" t="s">
        <v>947</v>
      </c>
      <c r="K701" s="13" t="s">
        <v>948</v>
      </c>
      <c r="L701" s="14">
        <v>750</v>
      </c>
      <c r="M701" s="14">
        <v>750</v>
      </c>
      <c r="N701" s="14">
        <v>1170</v>
      </c>
      <c r="O701" s="72">
        <v>875</v>
      </c>
      <c r="P701" s="72"/>
      <c r="Q701" s="70" t="s">
        <v>69</v>
      </c>
      <c r="R701" s="70"/>
      <c r="S701" s="15">
        <v>16.7</v>
      </c>
      <c r="T701" s="71" t="s">
        <v>949</v>
      </c>
      <c r="U701" s="71"/>
    </row>
    <row r="702" spans="1:21">
      <c r="A702" s="2"/>
      <c r="B702" s="5" t="s">
        <v>29</v>
      </c>
      <c r="C702" s="14">
        <v>214282893</v>
      </c>
      <c r="D702" s="14">
        <v>150462149</v>
      </c>
      <c r="E702" s="14">
        <f>D702-C702</f>
        <v>-63820744</v>
      </c>
      <c r="F702" s="53">
        <f>IFERROR((D702/C702-1)*100,0)</f>
        <v>-29.783405994989998</v>
      </c>
      <c r="G702" s="14">
        <v>222500873</v>
      </c>
      <c r="H702" s="53">
        <v>67.599999999999994</v>
      </c>
      <c r="I702" s="5" t="s">
        <v>18</v>
      </c>
      <c r="J702" s="13" t="s">
        <v>18</v>
      </c>
      <c r="K702" s="13" t="s">
        <v>18</v>
      </c>
      <c r="L702" s="14"/>
      <c r="M702" s="14"/>
      <c r="N702" s="14"/>
      <c r="O702" s="72"/>
      <c r="P702" s="72"/>
      <c r="Q702" s="70" t="s">
        <v>18</v>
      </c>
      <c r="R702" s="70"/>
      <c r="S702" s="12" t="s">
        <v>18</v>
      </c>
      <c r="T702" s="71" t="s">
        <v>18</v>
      </c>
      <c r="U702" s="71"/>
    </row>
    <row r="703" spans="1:21">
      <c r="A703" s="11" t="s">
        <v>950</v>
      </c>
      <c r="B703" s="5" t="s">
        <v>18</v>
      </c>
      <c r="C703" s="14"/>
      <c r="D703" s="14"/>
      <c r="E703" s="14"/>
      <c r="F703" s="53" t="s">
        <v>18</v>
      </c>
      <c r="G703" s="14"/>
      <c r="H703" s="53" t="s">
        <v>18</v>
      </c>
      <c r="I703" s="5" t="s">
        <v>18</v>
      </c>
      <c r="J703" s="13" t="s">
        <v>18</v>
      </c>
      <c r="K703" s="13" t="s">
        <v>18</v>
      </c>
      <c r="L703" s="14"/>
      <c r="M703" s="14"/>
      <c r="N703" s="14"/>
      <c r="O703" s="72"/>
      <c r="P703" s="72"/>
      <c r="Q703" s="70" t="s">
        <v>18</v>
      </c>
      <c r="R703" s="70"/>
      <c r="S703" s="12" t="s">
        <v>18</v>
      </c>
      <c r="T703" s="71" t="s">
        <v>18</v>
      </c>
      <c r="U703" s="71"/>
    </row>
    <row r="704" spans="1:21">
      <c r="A704" s="13" t="s">
        <v>951</v>
      </c>
      <c r="B704" s="5" t="s">
        <v>715</v>
      </c>
      <c r="C704" s="14">
        <v>941101054</v>
      </c>
      <c r="D704" s="14">
        <v>1274596851</v>
      </c>
      <c r="E704" s="14">
        <f>D704-C704</f>
        <v>333495797</v>
      </c>
      <c r="F704" s="53">
        <f>IFERROR((D704/C704-1)*100,0)</f>
        <v>35.436767983898143</v>
      </c>
      <c r="G704" s="14">
        <v>1707766102</v>
      </c>
      <c r="H704" s="53">
        <v>74.599999999999994</v>
      </c>
      <c r="I704" s="5" t="s">
        <v>18</v>
      </c>
      <c r="J704" s="13" t="s">
        <v>18</v>
      </c>
      <c r="K704" s="13" t="s">
        <v>18</v>
      </c>
      <c r="L704" s="14"/>
      <c r="M704" s="14"/>
      <c r="N704" s="14"/>
      <c r="O704" s="72"/>
      <c r="P704" s="72"/>
      <c r="Q704" s="70" t="s">
        <v>18</v>
      </c>
      <c r="R704" s="70"/>
      <c r="S704" s="12" t="s">
        <v>18</v>
      </c>
      <c r="T704" s="71" t="s">
        <v>18</v>
      </c>
      <c r="U704" s="71"/>
    </row>
    <row r="705" spans="1:21">
      <c r="A705" s="13" t="s">
        <v>952</v>
      </c>
      <c r="B705" s="5" t="s">
        <v>18</v>
      </c>
      <c r="C705" s="14"/>
      <c r="D705" s="14"/>
      <c r="E705" s="14"/>
      <c r="F705" s="53" t="s">
        <v>18</v>
      </c>
      <c r="G705" s="14"/>
      <c r="H705" s="53" t="s">
        <v>18</v>
      </c>
      <c r="I705" s="5" t="s">
        <v>23</v>
      </c>
      <c r="J705" s="13" t="s">
        <v>717</v>
      </c>
      <c r="K705" s="13" t="s">
        <v>718</v>
      </c>
      <c r="L705" s="14">
        <v>25000</v>
      </c>
      <c r="M705" s="14">
        <v>18084</v>
      </c>
      <c r="N705" s="14">
        <v>12971</v>
      </c>
      <c r="O705" s="72">
        <v>13914</v>
      </c>
      <c r="P705" s="72"/>
      <c r="Q705" s="74">
        <v>55.7</v>
      </c>
      <c r="R705" s="74"/>
      <c r="S705" s="15">
        <v>-23.1</v>
      </c>
      <c r="T705" s="71" t="s">
        <v>953</v>
      </c>
      <c r="U705" s="71"/>
    </row>
    <row r="706" spans="1:21">
      <c r="A706" s="2"/>
      <c r="B706" s="5" t="s">
        <v>18</v>
      </c>
      <c r="C706" s="14"/>
      <c r="D706" s="14"/>
      <c r="E706" s="14"/>
      <c r="F706" s="53" t="s">
        <v>18</v>
      </c>
      <c r="G706" s="14"/>
      <c r="H706" s="53" t="s">
        <v>18</v>
      </c>
      <c r="I706" s="5" t="s">
        <v>23</v>
      </c>
      <c r="J706" s="13" t="s">
        <v>954</v>
      </c>
      <c r="K706" s="13" t="s">
        <v>955</v>
      </c>
      <c r="L706" s="14">
        <v>15300000</v>
      </c>
      <c r="M706" s="14">
        <v>11621080</v>
      </c>
      <c r="N706" s="14">
        <v>11888002</v>
      </c>
      <c r="O706" s="72">
        <v>12715113</v>
      </c>
      <c r="P706" s="72"/>
      <c r="Q706" s="74">
        <v>83.1</v>
      </c>
      <c r="R706" s="74"/>
      <c r="S706" s="15">
        <v>9.4</v>
      </c>
      <c r="T706" s="71" t="s">
        <v>956</v>
      </c>
      <c r="U706" s="71"/>
    </row>
    <row r="707" spans="1:21">
      <c r="A707" s="2"/>
      <c r="B707" s="5" t="s">
        <v>18</v>
      </c>
      <c r="C707" s="14"/>
      <c r="D707" s="14"/>
      <c r="E707" s="14"/>
      <c r="F707" s="53" t="s">
        <v>18</v>
      </c>
      <c r="G707" s="14"/>
      <c r="H707" s="53" t="s">
        <v>18</v>
      </c>
      <c r="I707" s="5" t="s">
        <v>23</v>
      </c>
      <c r="J707" s="13" t="s">
        <v>957</v>
      </c>
      <c r="K707" s="13" t="s">
        <v>871</v>
      </c>
      <c r="L707" s="14">
        <v>1900</v>
      </c>
      <c r="M707" s="14">
        <v>1900</v>
      </c>
      <c r="N707" s="14">
        <v>1774</v>
      </c>
      <c r="O707" s="72">
        <v>1999</v>
      </c>
      <c r="P707" s="72"/>
      <c r="Q707" s="70" t="s">
        <v>69</v>
      </c>
      <c r="R707" s="70"/>
      <c r="S707" s="15">
        <v>5.2</v>
      </c>
      <c r="T707" s="71" t="s">
        <v>958</v>
      </c>
      <c r="U707" s="71"/>
    </row>
    <row r="708" spans="1:21" ht="25.5">
      <c r="A708" s="2"/>
      <c r="B708" s="5" t="s">
        <v>18</v>
      </c>
      <c r="C708" s="14"/>
      <c r="D708" s="14"/>
      <c r="E708" s="14"/>
      <c r="F708" s="53" t="s">
        <v>18</v>
      </c>
      <c r="G708" s="14"/>
      <c r="H708" s="53" t="s">
        <v>18</v>
      </c>
      <c r="I708" s="5" t="s">
        <v>23</v>
      </c>
      <c r="J708" s="13" t="s">
        <v>959</v>
      </c>
      <c r="K708" s="13" t="s">
        <v>960</v>
      </c>
      <c r="L708" s="14">
        <v>2400</v>
      </c>
      <c r="M708" s="14">
        <v>1791</v>
      </c>
      <c r="N708" s="14">
        <v>1380</v>
      </c>
      <c r="O708" s="72">
        <v>1340</v>
      </c>
      <c r="P708" s="72"/>
      <c r="Q708" s="74">
        <v>55.8</v>
      </c>
      <c r="R708" s="74"/>
      <c r="S708" s="15">
        <v>-25.2</v>
      </c>
      <c r="T708" s="71" t="s">
        <v>961</v>
      </c>
      <c r="U708" s="71"/>
    </row>
    <row r="709" spans="1:21">
      <c r="A709" s="2"/>
      <c r="B709" s="5" t="s">
        <v>18</v>
      </c>
      <c r="C709" s="14"/>
      <c r="D709" s="14"/>
      <c r="E709" s="14"/>
      <c r="F709" s="53" t="s">
        <v>18</v>
      </c>
      <c r="G709" s="14"/>
      <c r="H709" s="53" t="s">
        <v>18</v>
      </c>
      <c r="I709" s="5" t="s">
        <v>23</v>
      </c>
      <c r="J709" s="13" t="s">
        <v>962</v>
      </c>
      <c r="K709" s="13" t="s">
        <v>963</v>
      </c>
      <c r="L709" s="14">
        <v>350</v>
      </c>
      <c r="M709" s="14">
        <v>263</v>
      </c>
      <c r="N709" s="14">
        <v>286</v>
      </c>
      <c r="O709" s="72">
        <v>211</v>
      </c>
      <c r="P709" s="72"/>
      <c r="Q709" s="74">
        <v>60.3</v>
      </c>
      <c r="R709" s="74"/>
      <c r="S709" s="15">
        <v>-19.8</v>
      </c>
      <c r="T709" s="71" t="s">
        <v>964</v>
      </c>
      <c r="U709" s="71"/>
    </row>
    <row r="710" spans="1:21">
      <c r="A710" s="2"/>
      <c r="B710" s="5" t="s">
        <v>29</v>
      </c>
      <c r="C710" s="14">
        <v>941101054</v>
      </c>
      <c r="D710" s="14">
        <v>1274596851</v>
      </c>
      <c r="E710" s="14">
        <f t="shared" ref="E710:E711" si="158">D710-C710</f>
        <v>333495797</v>
      </c>
      <c r="F710" s="53">
        <f t="shared" ref="F710:F711" si="159">IFERROR((D710/C710-1)*100,0)</f>
        <v>35.436767983898143</v>
      </c>
      <c r="G710" s="14">
        <v>1707766102</v>
      </c>
      <c r="H710" s="53">
        <v>74.599999999999994</v>
      </c>
      <c r="I710" s="5" t="s">
        <v>18</v>
      </c>
      <c r="J710" s="13" t="s">
        <v>18</v>
      </c>
      <c r="K710" s="13" t="s">
        <v>18</v>
      </c>
      <c r="L710" s="14"/>
      <c r="M710" s="14"/>
      <c r="N710" s="14"/>
      <c r="O710" s="72"/>
      <c r="P710" s="72"/>
      <c r="Q710" s="70" t="s">
        <v>18</v>
      </c>
      <c r="R710" s="70"/>
      <c r="S710" s="12" t="s">
        <v>18</v>
      </c>
      <c r="T710" s="71" t="s">
        <v>18</v>
      </c>
      <c r="U710" s="71"/>
    </row>
    <row r="711" spans="1:21" ht="25.5">
      <c r="A711" s="13" t="s">
        <v>965</v>
      </c>
      <c r="B711" s="5" t="s">
        <v>32</v>
      </c>
      <c r="C711" s="14">
        <v>30118566</v>
      </c>
      <c r="D711" s="14">
        <v>35085371</v>
      </c>
      <c r="E711" s="14">
        <f t="shared" si="158"/>
        <v>4966805</v>
      </c>
      <c r="F711" s="53">
        <f t="shared" si="159"/>
        <v>16.4908415626428</v>
      </c>
      <c r="G711" s="14">
        <v>64215231</v>
      </c>
      <c r="H711" s="53">
        <v>54.6</v>
      </c>
      <c r="I711" s="5" t="s">
        <v>18</v>
      </c>
      <c r="J711" s="13" t="s">
        <v>18</v>
      </c>
      <c r="K711" s="13" t="s">
        <v>18</v>
      </c>
      <c r="L711" s="14"/>
      <c r="M711" s="14"/>
      <c r="N711" s="14"/>
      <c r="O711" s="72"/>
      <c r="P711" s="72"/>
      <c r="Q711" s="70" t="s">
        <v>18</v>
      </c>
      <c r="R711" s="70"/>
      <c r="S711" s="12" t="s">
        <v>18</v>
      </c>
      <c r="T711" s="71" t="s">
        <v>18</v>
      </c>
      <c r="U711" s="71"/>
    </row>
    <row r="712" spans="1:21">
      <c r="A712" s="13" t="s">
        <v>966</v>
      </c>
      <c r="B712" s="5" t="s">
        <v>18</v>
      </c>
      <c r="C712" s="14"/>
      <c r="D712" s="14"/>
      <c r="E712" s="14"/>
      <c r="F712" s="53" t="s">
        <v>18</v>
      </c>
      <c r="G712" s="14"/>
      <c r="H712" s="53" t="s">
        <v>18</v>
      </c>
      <c r="I712" s="5" t="s">
        <v>23</v>
      </c>
      <c r="J712" s="13" t="s">
        <v>619</v>
      </c>
      <c r="K712" s="13" t="s">
        <v>182</v>
      </c>
      <c r="L712" s="14">
        <v>400</v>
      </c>
      <c r="M712" s="14">
        <v>200</v>
      </c>
      <c r="N712" s="14">
        <v>155</v>
      </c>
      <c r="O712" s="72">
        <v>173</v>
      </c>
      <c r="P712" s="72"/>
      <c r="Q712" s="74">
        <v>43.3</v>
      </c>
      <c r="R712" s="74"/>
      <c r="S712" s="15">
        <v>-13.5</v>
      </c>
      <c r="T712" s="71" t="s">
        <v>967</v>
      </c>
      <c r="U712" s="71"/>
    </row>
    <row r="713" spans="1:21">
      <c r="A713" s="2"/>
      <c r="B713" s="5" t="s">
        <v>18</v>
      </c>
      <c r="C713" s="14"/>
      <c r="D713" s="14"/>
      <c r="E713" s="14"/>
      <c r="F713" s="53" t="s">
        <v>18</v>
      </c>
      <c r="G713" s="14"/>
      <c r="H713" s="53" t="s">
        <v>18</v>
      </c>
      <c r="I713" s="5" t="s">
        <v>23</v>
      </c>
      <c r="J713" s="13" t="s">
        <v>189</v>
      </c>
      <c r="K713" s="13" t="s">
        <v>98</v>
      </c>
      <c r="L713" s="14">
        <v>13000</v>
      </c>
      <c r="M713" s="14">
        <v>9200</v>
      </c>
      <c r="N713" s="14">
        <v>8707</v>
      </c>
      <c r="O713" s="72">
        <v>10217</v>
      </c>
      <c r="P713" s="72"/>
      <c r="Q713" s="74">
        <v>78.599999999999994</v>
      </c>
      <c r="R713" s="74"/>
      <c r="S713" s="15">
        <v>11.1</v>
      </c>
      <c r="T713" s="71" t="s">
        <v>968</v>
      </c>
      <c r="U713" s="71"/>
    </row>
    <row r="714" spans="1:21">
      <c r="A714" s="2"/>
      <c r="B714" s="5" t="s">
        <v>18</v>
      </c>
      <c r="C714" s="14"/>
      <c r="D714" s="14"/>
      <c r="E714" s="14"/>
      <c r="F714" s="53" t="s">
        <v>18</v>
      </c>
      <c r="G714" s="14"/>
      <c r="H714" s="53" t="s">
        <v>18</v>
      </c>
      <c r="I714" s="5" t="s">
        <v>23</v>
      </c>
      <c r="J714" s="13" t="s">
        <v>189</v>
      </c>
      <c r="K714" s="13" t="s">
        <v>794</v>
      </c>
      <c r="L714" s="14">
        <v>500</v>
      </c>
      <c r="M714" s="14">
        <v>400</v>
      </c>
      <c r="N714" s="14">
        <v>387</v>
      </c>
      <c r="O714" s="72">
        <v>585</v>
      </c>
      <c r="P714" s="72"/>
      <c r="Q714" s="74">
        <v>117</v>
      </c>
      <c r="R714" s="74"/>
      <c r="S714" s="15">
        <v>46.3</v>
      </c>
      <c r="T714" s="71" t="s">
        <v>969</v>
      </c>
      <c r="U714" s="71"/>
    </row>
    <row r="715" spans="1:21">
      <c r="A715" s="2"/>
      <c r="B715" s="5" t="s">
        <v>29</v>
      </c>
      <c r="C715" s="14">
        <v>30118566</v>
      </c>
      <c r="D715" s="14">
        <v>35085371</v>
      </c>
      <c r="E715" s="14">
        <f t="shared" ref="E715:E716" si="160">D715-C715</f>
        <v>4966805</v>
      </c>
      <c r="F715" s="53">
        <f>IFERROR((D715/C715-1)*100,0)</f>
        <v>16.4908415626428</v>
      </c>
      <c r="G715" s="14">
        <v>64215231</v>
      </c>
      <c r="H715" s="53">
        <v>54.6</v>
      </c>
      <c r="I715" s="5" t="s">
        <v>18</v>
      </c>
      <c r="J715" s="13" t="s">
        <v>18</v>
      </c>
      <c r="K715" s="13" t="s">
        <v>18</v>
      </c>
      <c r="L715" s="14"/>
      <c r="M715" s="14"/>
      <c r="N715" s="14"/>
      <c r="O715" s="72"/>
      <c r="P715" s="72"/>
      <c r="Q715" s="70" t="s">
        <v>18</v>
      </c>
      <c r="R715" s="70"/>
      <c r="S715" s="12" t="s">
        <v>18</v>
      </c>
      <c r="T715" s="71" t="s">
        <v>18</v>
      </c>
      <c r="U715" s="71"/>
    </row>
    <row r="716" spans="1:21" ht="25.5">
      <c r="A716" s="11" t="s">
        <v>970</v>
      </c>
      <c r="B716" s="5" t="s">
        <v>18</v>
      </c>
      <c r="C716" s="14">
        <v>38411219278</v>
      </c>
      <c r="D716" s="14">
        <v>53092741465</v>
      </c>
      <c r="E716" s="14">
        <f t="shared" si="160"/>
        <v>14681522187</v>
      </c>
      <c r="F716" s="53" t="s">
        <v>18</v>
      </c>
      <c r="G716" s="14">
        <v>67382900639</v>
      </c>
      <c r="H716" s="53" t="s">
        <v>18</v>
      </c>
      <c r="I716" s="5" t="s">
        <v>18</v>
      </c>
      <c r="J716" s="13" t="s">
        <v>18</v>
      </c>
      <c r="K716" s="13" t="s">
        <v>18</v>
      </c>
      <c r="L716" s="14"/>
      <c r="M716" s="14"/>
      <c r="N716" s="14"/>
      <c r="O716" s="72"/>
      <c r="P716" s="72"/>
      <c r="Q716" s="70" t="s">
        <v>18</v>
      </c>
      <c r="R716" s="70"/>
      <c r="S716" s="12" t="s">
        <v>18</v>
      </c>
      <c r="T716" s="71" t="s">
        <v>18</v>
      </c>
      <c r="U716" s="71"/>
    </row>
    <row r="717" spans="1:21">
      <c r="A717" s="7" t="s">
        <v>971</v>
      </c>
      <c r="B717" s="8" t="s">
        <v>18</v>
      </c>
      <c r="C717" s="16"/>
      <c r="D717" s="16"/>
      <c r="E717" s="16"/>
      <c r="F717" s="61" t="s">
        <v>18</v>
      </c>
      <c r="G717" s="16"/>
      <c r="H717" s="61" t="s">
        <v>18</v>
      </c>
      <c r="I717" s="8" t="s">
        <v>18</v>
      </c>
      <c r="J717" s="10" t="s">
        <v>18</v>
      </c>
      <c r="K717" s="10" t="s">
        <v>18</v>
      </c>
      <c r="L717" s="16"/>
      <c r="M717" s="16"/>
      <c r="N717" s="16"/>
      <c r="O717" s="75"/>
      <c r="P717" s="75"/>
      <c r="Q717" s="68" t="s">
        <v>18</v>
      </c>
      <c r="R717" s="68"/>
      <c r="S717" s="9" t="s">
        <v>18</v>
      </c>
      <c r="T717" s="69" t="s">
        <v>18</v>
      </c>
      <c r="U717" s="69"/>
    </row>
    <row r="718" spans="1:21" ht="25.5">
      <c r="A718" s="11" t="s">
        <v>972</v>
      </c>
      <c r="B718" s="5" t="s">
        <v>18</v>
      </c>
      <c r="C718" s="14"/>
      <c r="D718" s="14"/>
      <c r="E718" s="14"/>
      <c r="F718" s="53" t="s">
        <v>18</v>
      </c>
      <c r="G718" s="14"/>
      <c r="H718" s="53" t="s">
        <v>18</v>
      </c>
      <c r="I718" s="5" t="s">
        <v>18</v>
      </c>
      <c r="J718" s="13" t="s">
        <v>18</v>
      </c>
      <c r="K718" s="13" t="s">
        <v>18</v>
      </c>
      <c r="L718" s="14"/>
      <c r="M718" s="14"/>
      <c r="N718" s="14"/>
      <c r="O718" s="72"/>
      <c r="P718" s="72"/>
      <c r="Q718" s="70" t="s">
        <v>18</v>
      </c>
      <c r="R718" s="70"/>
      <c r="S718" s="12" t="s">
        <v>18</v>
      </c>
      <c r="T718" s="71" t="s">
        <v>18</v>
      </c>
      <c r="U718" s="71"/>
    </row>
    <row r="719" spans="1:21">
      <c r="A719" s="13" t="s">
        <v>973</v>
      </c>
      <c r="B719" s="5" t="s">
        <v>974</v>
      </c>
      <c r="C719" s="14">
        <v>69000470</v>
      </c>
      <c r="D719" s="14">
        <v>80049593</v>
      </c>
      <c r="E719" s="14">
        <f>D719-C719</f>
        <v>11049123</v>
      </c>
      <c r="F719" s="53">
        <f>IFERROR((D719/C719-1)*100,0)</f>
        <v>16.01311266430503</v>
      </c>
      <c r="G719" s="14">
        <v>247185701</v>
      </c>
      <c r="H719" s="53">
        <v>32.4</v>
      </c>
      <c r="I719" s="5" t="s">
        <v>18</v>
      </c>
      <c r="J719" s="13" t="s">
        <v>18</v>
      </c>
      <c r="K719" s="13" t="s">
        <v>18</v>
      </c>
      <c r="L719" s="14"/>
      <c r="M719" s="14"/>
      <c r="N719" s="14"/>
      <c r="O719" s="72"/>
      <c r="P719" s="72"/>
      <c r="Q719" s="70" t="s">
        <v>18</v>
      </c>
      <c r="R719" s="70"/>
      <c r="S719" s="12" t="s">
        <v>18</v>
      </c>
      <c r="T719" s="71" t="s">
        <v>18</v>
      </c>
      <c r="U719" s="71"/>
    </row>
    <row r="720" spans="1:21" ht="25.5">
      <c r="A720" s="13" t="s">
        <v>975</v>
      </c>
      <c r="B720" s="5" t="s">
        <v>18</v>
      </c>
      <c r="C720" s="14"/>
      <c r="D720" s="14"/>
      <c r="E720" s="14"/>
      <c r="F720" s="53" t="s">
        <v>18</v>
      </c>
      <c r="G720" s="14"/>
      <c r="H720" s="53" t="s">
        <v>18</v>
      </c>
      <c r="I720" s="5" t="s">
        <v>23</v>
      </c>
      <c r="J720" s="13" t="s">
        <v>976</v>
      </c>
      <c r="K720" s="13" t="s">
        <v>977</v>
      </c>
      <c r="L720" s="14">
        <v>180</v>
      </c>
      <c r="M720" s="14">
        <v>154</v>
      </c>
      <c r="N720" s="14">
        <v>70</v>
      </c>
      <c r="O720" s="72">
        <v>97</v>
      </c>
      <c r="P720" s="72"/>
      <c r="Q720" s="74">
        <f>+O720/L720*100</f>
        <v>53.888888888888886</v>
      </c>
      <c r="R720" s="74"/>
      <c r="S720" s="15">
        <f>+(O720-M720)/M720*100</f>
        <v>-37.012987012987011</v>
      </c>
      <c r="T720" s="71" t="s">
        <v>3504</v>
      </c>
      <c r="U720" s="71"/>
    </row>
    <row r="721" spans="1:21">
      <c r="A721" s="2"/>
      <c r="B721" s="5" t="s">
        <v>18</v>
      </c>
      <c r="C721" s="14"/>
      <c r="D721" s="14"/>
      <c r="E721" s="14"/>
      <c r="F721" s="53" t="s">
        <v>18</v>
      </c>
      <c r="G721" s="14"/>
      <c r="H721" s="53" t="s">
        <v>18</v>
      </c>
      <c r="I721" s="5" t="s">
        <v>23</v>
      </c>
      <c r="J721" s="13" t="s">
        <v>978</v>
      </c>
      <c r="K721" s="13" t="s">
        <v>979</v>
      </c>
      <c r="L721" s="14">
        <v>42000</v>
      </c>
      <c r="M721" s="14">
        <v>31500</v>
      </c>
      <c r="N721" s="14">
        <v>8370</v>
      </c>
      <c r="O721" s="72">
        <v>5865</v>
      </c>
      <c r="P721" s="72"/>
      <c r="Q721" s="74">
        <f t="shared" ref="Q721:Q727" si="161">+O721/L721*100</f>
        <v>13.964285714285715</v>
      </c>
      <c r="R721" s="74"/>
      <c r="S721" s="24">
        <f t="shared" ref="S721:S728" si="162">+(O721-M721)/M721*100</f>
        <v>-81.38095238095238</v>
      </c>
      <c r="T721" s="71" t="s">
        <v>3504</v>
      </c>
      <c r="U721" s="71"/>
    </row>
    <row r="722" spans="1:21">
      <c r="A722" s="2"/>
      <c r="B722" s="5" t="s">
        <v>18</v>
      </c>
      <c r="C722" s="14"/>
      <c r="D722" s="14"/>
      <c r="E722" s="14"/>
      <c r="F722" s="53" t="s">
        <v>18</v>
      </c>
      <c r="G722" s="14"/>
      <c r="H722" s="53" t="s">
        <v>18</v>
      </c>
      <c r="I722" s="5" t="s">
        <v>23</v>
      </c>
      <c r="J722" s="13" t="s">
        <v>980</v>
      </c>
      <c r="K722" s="13" t="s">
        <v>416</v>
      </c>
      <c r="L722" s="14">
        <v>560</v>
      </c>
      <c r="M722" s="14">
        <v>420</v>
      </c>
      <c r="N722" s="14">
        <v>184</v>
      </c>
      <c r="O722" s="72">
        <v>185</v>
      </c>
      <c r="P722" s="72"/>
      <c r="Q722" s="74">
        <f t="shared" si="161"/>
        <v>33.035714285714285</v>
      </c>
      <c r="R722" s="74"/>
      <c r="S722" s="24">
        <f t="shared" si="162"/>
        <v>-55.952380952380956</v>
      </c>
      <c r="T722" s="71" t="s">
        <v>3504</v>
      </c>
      <c r="U722" s="71"/>
    </row>
    <row r="723" spans="1:21">
      <c r="A723" s="2"/>
      <c r="B723" s="5" t="s">
        <v>18</v>
      </c>
      <c r="C723" s="14"/>
      <c r="D723" s="14"/>
      <c r="E723" s="14"/>
      <c r="F723" s="53" t="s">
        <v>18</v>
      </c>
      <c r="G723" s="14"/>
      <c r="H723" s="53" t="s">
        <v>18</v>
      </c>
      <c r="I723" s="5" t="s">
        <v>23</v>
      </c>
      <c r="J723" s="13" t="s">
        <v>981</v>
      </c>
      <c r="K723" s="13" t="s">
        <v>982</v>
      </c>
      <c r="L723" s="14">
        <v>1412</v>
      </c>
      <c r="M723" s="14">
        <v>1057</v>
      </c>
      <c r="N723" s="14">
        <v>1235</v>
      </c>
      <c r="O723" s="72">
        <v>3063</v>
      </c>
      <c r="P723" s="72"/>
      <c r="Q723" s="74">
        <f t="shared" si="161"/>
        <v>216.92634560906515</v>
      </c>
      <c r="R723" s="74"/>
      <c r="S723" s="24">
        <f t="shared" si="162"/>
        <v>189.78240302743615</v>
      </c>
      <c r="T723" s="71" t="s">
        <v>3504</v>
      </c>
      <c r="U723" s="71"/>
    </row>
    <row r="724" spans="1:21">
      <c r="A724" s="2"/>
      <c r="B724" s="5" t="s">
        <v>18</v>
      </c>
      <c r="C724" s="14"/>
      <c r="D724" s="14"/>
      <c r="E724" s="14"/>
      <c r="F724" s="53" t="s">
        <v>18</v>
      </c>
      <c r="G724" s="14"/>
      <c r="H724" s="53" t="s">
        <v>18</v>
      </c>
      <c r="I724" s="5" t="s">
        <v>23</v>
      </c>
      <c r="J724" s="13" t="s">
        <v>983</v>
      </c>
      <c r="K724" s="13" t="s">
        <v>984</v>
      </c>
      <c r="L724" s="14">
        <v>40</v>
      </c>
      <c r="M724" s="14">
        <v>28</v>
      </c>
      <c r="N724" s="14">
        <v>11</v>
      </c>
      <c r="O724" s="72">
        <v>4</v>
      </c>
      <c r="P724" s="72"/>
      <c r="Q724" s="74">
        <f t="shared" si="161"/>
        <v>10</v>
      </c>
      <c r="R724" s="74"/>
      <c r="S724" s="24">
        <f t="shared" si="162"/>
        <v>-85.714285714285708</v>
      </c>
      <c r="T724" s="71" t="s">
        <v>18</v>
      </c>
      <c r="U724" s="71"/>
    </row>
    <row r="725" spans="1:21">
      <c r="A725" s="2"/>
      <c r="B725" s="5" t="s">
        <v>18</v>
      </c>
      <c r="C725" s="14"/>
      <c r="D725" s="14"/>
      <c r="E725" s="14"/>
      <c r="F725" s="53" t="s">
        <v>18</v>
      </c>
      <c r="G725" s="14"/>
      <c r="H725" s="53" t="s">
        <v>18</v>
      </c>
      <c r="I725" s="5" t="s">
        <v>23</v>
      </c>
      <c r="J725" s="13" t="s">
        <v>985</v>
      </c>
      <c r="K725" s="13" t="s">
        <v>986</v>
      </c>
      <c r="L725" s="14">
        <v>156</v>
      </c>
      <c r="M725" s="14">
        <v>126</v>
      </c>
      <c r="N725" s="14">
        <v>34</v>
      </c>
      <c r="O725" s="72">
        <v>129</v>
      </c>
      <c r="P725" s="72"/>
      <c r="Q725" s="74">
        <f t="shared" si="161"/>
        <v>82.692307692307693</v>
      </c>
      <c r="R725" s="74"/>
      <c r="S725" s="24">
        <f t="shared" si="162"/>
        <v>2.3809523809523809</v>
      </c>
      <c r="T725" s="71" t="s">
        <v>3504</v>
      </c>
      <c r="U725" s="71"/>
    </row>
    <row r="726" spans="1:21" ht="25.5">
      <c r="A726" s="2"/>
      <c r="B726" s="5" t="s">
        <v>18</v>
      </c>
      <c r="C726" s="14"/>
      <c r="D726" s="14"/>
      <c r="E726" s="14"/>
      <c r="F726" s="53" t="s">
        <v>18</v>
      </c>
      <c r="G726" s="14"/>
      <c r="H726" s="53" t="s">
        <v>18</v>
      </c>
      <c r="I726" s="5" t="s">
        <v>23</v>
      </c>
      <c r="J726" s="13" t="s">
        <v>987</v>
      </c>
      <c r="K726" s="13" t="s">
        <v>988</v>
      </c>
      <c r="L726" s="14">
        <v>3232440</v>
      </c>
      <c r="M726" s="14">
        <v>2417688</v>
      </c>
      <c r="N726" s="14">
        <v>2417688</v>
      </c>
      <c r="O726" s="72">
        <v>2435400</v>
      </c>
      <c r="P726" s="72"/>
      <c r="Q726" s="74">
        <f t="shared" si="161"/>
        <v>75.342465753424662</v>
      </c>
      <c r="R726" s="74"/>
      <c r="S726" s="24">
        <f t="shared" si="162"/>
        <v>0.73260073260073255</v>
      </c>
      <c r="T726" s="71" t="s">
        <v>18</v>
      </c>
      <c r="U726" s="71"/>
    </row>
    <row r="727" spans="1:21">
      <c r="A727" s="2"/>
      <c r="B727" s="5" t="s">
        <v>18</v>
      </c>
      <c r="C727" s="14"/>
      <c r="D727" s="14"/>
      <c r="E727" s="14"/>
      <c r="F727" s="53" t="s">
        <v>18</v>
      </c>
      <c r="G727" s="14"/>
      <c r="H727" s="53" t="s">
        <v>18</v>
      </c>
      <c r="I727" s="5" t="s">
        <v>23</v>
      </c>
      <c r="J727" s="13" t="s">
        <v>989</v>
      </c>
      <c r="K727" s="13" t="s">
        <v>982</v>
      </c>
      <c r="L727" s="14">
        <v>7800</v>
      </c>
      <c r="M727" s="14">
        <v>5850</v>
      </c>
      <c r="N727" s="14">
        <v>6008</v>
      </c>
      <c r="O727" s="72">
        <v>4793</v>
      </c>
      <c r="P727" s="72"/>
      <c r="Q727" s="74">
        <f t="shared" si="161"/>
        <v>61.448717948717949</v>
      </c>
      <c r="R727" s="74"/>
      <c r="S727" s="24">
        <f t="shared" si="162"/>
        <v>-18.068376068376068</v>
      </c>
      <c r="T727" s="71" t="s">
        <v>3504</v>
      </c>
      <c r="U727" s="71"/>
    </row>
    <row r="728" spans="1:21">
      <c r="A728" s="2"/>
      <c r="B728" s="5" t="s">
        <v>18</v>
      </c>
      <c r="C728" s="14"/>
      <c r="D728" s="14"/>
      <c r="E728" s="14"/>
      <c r="F728" s="53" t="s">
        <v>18</v>
      </c>
      <c r="G728" s="14"/>
      <c r="H728" s="53" t="s">
        <v>18</v>
      </c>
      <c r="I728" s="5" t="s">
        <v>23</v>
      </c>
      <c r="J728" s="13" t="s">
        <v>990</v>
      </c>
      <c r="K728" s="13" t="s">
        <v>991</v>
      </c>
      <c r="L728" s="14">
        <v>507</v>
      </c>
      <c r="M728" s="14">
        <v>507</v>
      </c>
      <c r="N728" s="14">
        <v>507</v>
      </c>
      <c r="O728" s="72">
        <v>572</v>
      </c>
      <c r="P728" s="72"/>
      <c r="Q728" s="70" t="s">
        <v>69</v>
      </c>
      <c r="R728" s="70"/>
      <c r="S728" s="24">
        <f t="shared" si="162"/>
        <v>12.820512820512819</v>
      </c>
      <c r="T728" s="71" t="s">
        <v>3505</v>
      </c>
      <c r="U728" s="71"/>
    </row>
    <row r="729" spans="1:21">
      <c r="A729" s="2"/>
      <c r="B729" s="5" t="s">
        <v>29</v>
      </c>
      <c r="C729" s="14">
        <v>69000470</v>
      </c>
      <c r="D729" s="14">
        <v>80049593</v>
      </c>
      <c r="E729" s="14">
        <f>D729-C729</f>
        <v>11049123</v>
      </c>
      <c r="F729" s="53">
        <f>IFERROR((D729/C729-1)*100,0)</f>
        <v>16.01311266430503</v>
      </c>
      <c r="G729" s="14">
        <v>247185701</v>
      </c>
      <c r="H729" s="53">
        <v>32.4</v>
      </c>
      <c r="I729" s="5" t="s">
        <v>18</v>
      </c>
      <c r="J729" s="13" t="s">
        <v>18</v>
      </c>
      <c r="K729" s="13" t="s">
        <v>18</v>
      </c>
      <c r="L729" s="14"/>
      <c r="M729" s="14"/>
      <c r="N729" s="14"/>
      <c r="O729" s="72"/>
      <c r="P729" s="72"/>
      <c r="Q729" s="70" t="s">
        <v>18</v>
      </c>
      <c r="R729" s="70"/>
      <c r="S729" s="12" t="s">
        <v>18</v>
      </c>
      <c r="T729" s="71" t="s">
        <v>18</v>
      </c>
      <c r="U729" s="71"/>
    </row>
    <row r="730" spans="1:21" ht="25.5">
      <c r="A730" s="11" t="s">
        <v>992</v>
      </c>
      <c r="B730" s="5" t="s">
        <v>18</v>
      </c>
      <c r="C730" s="14"/>
      <c r="D730" s="14"/>
      <c r="E730" s="14"/>
      <c r="F730" s="53" t="s">
        <v>18</v>
      </c>
      <c r="G730" s="14"/>
      <c r="H730" s="53" t="s">
        <v>18</v>
      </c>
      <c r="I730" s="5" t="s">
        <v>18</v>
      </c>
      <c r="J730" s="13" t="s">
        <v>18</v>
      </c>
      <c r="K730" s="13" t="s">
        <v>18</v>
      </c>
      <c r="L730" s="14"/>
      <c r="M730" s="14"/>
      <c r="N730" s="14"/>
      <c r="O730" s="72"/>
      <c r="P730" s="72"/>
      <c r="Q730" s="70" t="s">
        <v>18</v>
      </c>
      <c r="R730" s="70"/>
      <c r="S730" s="12" t="s">
        <v>18</v>
      </c>
      <c r="T730" s="71" t="s">
        <v>18</v>
      </c>
      <c r="U730" s="71"/>
    </row>
    <row r="731" spans="1:21">
      <c r="A731" s="13" t="s">
        <v>993</v>
      </c>
      <c r="B731" s="5" t="s">
        <v>974</v>
      </c>
      <c r="C731" s="14">
        <v>47995108</v>
      </c>
      <c r="D731" s="14">
        <v>62338103</v>
      </c>
      <c r="E731" s="14">
        <f>D731-C731</f>
        <v>14342995</v>
      </c>
      <c r="F731" s="53">
        <f>IFERROR((D731/C731-1)*100,0)</f>
        <v>29.884285290075809</v>
      </c>
      <c r="G731" s="14">
        <v>151579966</v>
      </c>
      <c r="H731" s="53">
        <v>41.1</v>
      </c>
      <c r="I731" s="5" t="s">
        <v>18</v>
      </c>
      <c r="J731" s="13" t="s">
        <v>18</v>
      </c>
      <c r="K731" s="13" t="s">
        <v>18</v>
      </c>
      <c r="L731" s="14"/>
      <c r="M731" s="14"/>
      <c r="N731" s="14"/>
      <c r="O731" s="72"/>
      <c r="P731" s="72"/>
      <c r="Q731" s="70" t="s">
        <v>18</v>
      </c>
      <c r="R731" s="70"/>
      <c r="S731" s="12" t="s">
        <v>18</v>
      </c>
      <c r="T731" s="71" t="s">
        <v>18</v>
      </c>
      <c r="U731" s="71"/>
    </row>
    <row r="732" spans="1:21">
      <c r="A732" s="13" t="s">
        <v>994</v>
      </c>
      <c r="B732" s="5" t="s">
        <v>18</v>
      </c>
      <c r="C732" s="14"/>
      <c r="D732" s="14"/>
      <c r="E732" s="14"/>
      <c r="F732" s="53" t="s">
        <v>18</v>
      </c>
      <c r="G732" s="14"/>
      <c r="H732" s="53" t="s">
        <v>18</v>
      </c>
      <c r="I732" s="5" t="s">
        <v>23</v>
      </c>
      <c r="J732" s="13" t="s">
        <v>995</v>
      </c>
      <c r="K732" s="13" t="s">
        <v>507</v>
      </c>
      <c r="L732" s="14">
        <v>18</v>
      </c>
      <c r="M732" s="14">
        <v>18</v>
      </c>
      <c r="N732" s="14">
        <v>15</v>
      </c>
      <c r="O732" s="72">
        <v>18</v>
      </c>
      <c r="P732" s="72"/>
      <c r="Q732" s="70" t="s">
        <v>69</v>
      </c>
      <c r="R732" s="70"/>
      <c r="S732" s="15">
        <v>0</v>
      </c>
      <c r="T732" s="71" t="s">
        <v>18</v>
      </c>
      <c r="U732" s="71"/>
    </row>
    <row r="733" spans="1:21">
      <c r="A733" s="2"/>
      <c r="B733" s="5" t="s">
        <v>29</v>
      </c>
      <c r="C733" s="14">
        <v>47995108</v>
      </c>
      <c r="D733" s="14">
        <v>62338103</v>
      </c>
      <c r="E733" s="14">
        <f t="shared" ref="E733:E734" si="163">D733-C733</f>
        <v>14342995</v>
      </c>
      <c r="F733" s="53">
        <f t="shared" ref="F733:F734" si="164">IFERROR((D733/C733-1)*100,0)</f>
        <v>29.884285290075809</v>
      </c>
      <c r="G733" s="14">
        <v>151579966</v>
      </c>
      <c r="H733" s="53">
        <v>41.1</v>
      </c>
      <c r="I733" s="5" t="s">
        <v>18</v>
      </c>
      <c r="J733" s="13" t="s">
        <v>18</v>
      </c>
      <c r="K733" s="13" t="s">
        <v>18</v>
      </c>
      <c r="L733" s="14"/>
      <c r="M733" s="14"/>
      <c r="N733" s="14"/>
      <c r="O733" s="72"/>
      <c r="P733" s="72"/>
      <c r="Q733" s="70" t="s">
        <v>18</v>
      </c>
      <c r="R733" s="70"/>
      <c r="S733" s="12" t="s">
        <v>18</v>
      </c>
      <c r="T733" s="71" t="s">
        <v>18</v>
      </c>
      <c r="U733" s="71"/>
    </row>
    <row r="734" spans="1:21">
      <c r="A734" s="13" t="s">
        <v>996</v>
      </c>
      <c r="B734" s="5" t="s">
        <v>974</v>
      </c>
      <c r="C734" s="14">
        <v>100619795</v>
      </c>
      <c r="D734" s="14">
        <v>140820108</v>
      </c>
      <c r="E734" s="14">
        <f t="shared" si="163"/>
        <v>40200313</v>
      </c>
      <c r="F734" s="53">
        <f t="shared" si="164"/>
        <v>39.952688235947996</v>
      </c>
      <c r="G734" s="14">
        <v>244416340</v>
      </c>
      <c r="H734" s="53">
        <v>57.6</v>
      </c>
      <c r="I734" s="5" t="s">
        <v>18</v>
      </c>
      <c r="J734" s="13" t="s">
        <v>18</v>
      </c>
      <c r="K734" s="13" t="s">
        <v>18</v>
      </c>
      <c r="L734" s="14"/>
      <c r="M734" s="14"/>
      <c r="N734" s="14"/>
      <c r="O734" s="72"/>
      <c r="P734" s="72"/>
      <c r="Q734" s="70" t="s">
        <v>18</v>
      </c>
      <c r="R734" s="70"/>
      <c r="S734" s="12" t="s">
        <v>18</v>
      </c>
      <c r="T734" s="71" t="s">
        <v>18</v>
      </c>
      <c r="U734" s="71"/>
    </row>
    <row r="735" spans="1:21" ht="25.5">
      <c r="A735" s="13" t="s">
        <v>997</v>
      </c>
      <c r="B735" s="5" t="s">
        <v>18</v>
      </c>
      <c r="C735" s="14"/>
      <c r="D735" s="14"/>
      <c r="E735" s="14"/>
      <c r="F735" s="53" t="s">
        <v>18</v>
      </c>
      <c r="G735" s="14"/>
      <c r="H735" s="53" t="s">
        <v>18</v>
      </c>
      <c r="I735" s="5" t="s">
        <v>23</v>
      </c>
      <c r="J735" s="13" t="s">
        <v>998</v>
      </c>
      <c r="K735" s="13" t="s">
        <v>999</v>
      </c>
      <c r="L735" s="14">
        <v>651</v>
      </c>
      <c r="M735" s="14">
        <v>651</v>
      </c>
      <c r="N735" s="14">
        <v>775</v>
      </c>
      <c r="O735" s="72">
        <v>657</v>
      </c>
      <c r="P735" s="72"/>
      <c r="Q735" s="70" t="s">
        <v>69</v>
      </c>
      <c r="R735" s="70"/>
      <c r="S735" s="15">
        <v>0.9</v>
      </c>
      <c r="T735" s="71" t="s">
        <v>3474</v>
      </c>
      <c r="U735" s="71"/>
    </row>
    <row r="736" spans="1:21">
      <c r="A736" s="2"/>
      <c r="B736" s="5" t="s">
        <v>29</v>
      </c>
      <c r="C736" s="14">
        <v>100619795</v>
      </c>
      <c r="D736" s="14">
        <v>140820108</v>
      </c>
      <c r="E736" s="14">
        <f t="shared" ref="E736:E737" si="165">D736-C736</f>
        <v>40200313</v>
      </c>
      <c r="F736" s="53">
        <f t="shared" ref="F736:F737" si="166">IFERROR((D736/C736-1)*100,0)</f>
        <v>39.952688235947996</v>
      </c>
      <c r="G736" s="14">
        <v>244416340</v>
      </c>
      <c r="H736" s="53">
        <v>57.6</v>
      </c>
      <c r="I736" s="5" t="s">
        <v>18</v>
      </c>
      <c r="J736" s="13" t="s">
        <v>18</v>
      </c>
      <c r="K736" s="13" t="s">
        <v>18</v>
      </c>
      <c r="L736" s="14"/>
      <c r="M736" s="14"/>
      <c r="N736" s="14"/>
      <c r="O736" s="72"/>
      <c r="P736" s="72"/>
      <c r="Q736" s="70" t="s">
        <v>18</v>
      </c>
      <c r="R736" s="70"/>
      <c r="S736" s="12" t="s">
        <v>18</v>
      </c>
      <c r="T736" s="71" t="s">
        <v>18</v>
      </c>
      <c r="U736" s="71"/>
    </row>
    <row r="737" spans="1:21" ht="25.5">
      <c r="A737" s="13" t="s">
        <v>1000</v>
      </c>
      <c r="B737" s="5" t="s">
        <v>63</v>
      </c>
      <c r="C737" s="14">
        <v>7129430</v>
      </c>
      <c r="D737" s="14">
        <v>7600299</v>
      </c>
      <c r="E737" s="14">
        <f t="shared" si="165"/>
        <v>470869</v>
      </c>
      <c r="F737" s="53">
        <f t="shared" si="166"/>
        <v>6.6045812919125479</v>
      </c>
      <c r="G737" s="14">
        <v>18192692</v>
      </c>
      <c r="H737" s="53">
        <v>41.8</v>
      </c>
      <c r="I737" s="5" t="s">
        <v>18</v>
      </c>
      <c r="J737" s="13" t="s">
        <v>18</v>
      </c>
      <c r="K737" s="13" t="s">
        <v>18</v>
      </c>
      <c r="L737" s="14"/>
      <c r="M737" s="14"/>
      <c r="N737" s="14"/>
      <c r="O737" s="72"/>
      <c r="P737" s="72"/>
      <c r="Q737" s="70" t="s">
        <v>18</v>
      </c>
      <c r="R737" s="70"/>
      <c r="S737" s="12" t="s">
        <v>18</v>
      </c>
      <c r="T737" s="71" t="s">
        <v>18</v>
      </c>
      <c r="U737" s="71"/>
    </row>
    <row r="738" spans="1:21">
      <c r="A738" s="13" t="s">
        <v>1001</v>
      </c>
      <c r="B738" s="5" t="s">
        <v>18</v>
      </c>
      <c r="C738" s="14"/>
      <c r="D738" s="14"/>
      <c r="E738" s="14"/>
      <c r="F738" s="53" t="s">
        <v>18</v>
      </c>
      <c r="G738" s="14"/>
      <c r="H738" s="53" t="s">
        <v>18</v>
      </c>
      <c r="I738" s="5" t="s">
        <v>23</v>
      </c>
      <c r="J738" s="13" t="s">
        <v>1002</v>
      </c>
      <c r="K738" s="13" t="s">
        <v>1003</v>
      </c>
      <c r="L738" s="14">
        <v>150</v>
      </c>
      <c r="M738" s="14">
        <v>0</v>
      </c>
      <c r="N738" s="14">
        <v>0</v>
      </c>
      <c r="O738" s="72">
        <v>0</v>
      </c>
      <c r="P738" s="72"/>
      <c r="Q738" s="70" t="s">
        <v>26</v>
      </c>
      <c r="R738" s="70"/>
      <c r="S738" s="15">
        <v>0</v>
      </c>
      <c r="T738" s="71" t="s">
        <v>18</v>
      </c>
      <c r="U738" s="71"/>
    </row>
    <row r="739" spans="1:21">
      <c r="A739" s="2"/>
      <c r="B739" s="5" t="s">
        <v>18</v>
      </c>
      <c r="C739" s="14"/>
      <c r="D739" s="14"/>
      <c r="E739" s="14"/>
      <c r="F739" s="53" t="s">
        <v>18</v>
      </c>
      <c r="G739" s="14"/>
      <c r="H739" s="53" t="s">
        <v>18</v>
      </c>
      <c r="I739" s="5" t="s">
        <v>23</v>
      </c>
      <c r="J739" s="13" t="s">
        <v>1004</v>
      </c>
      <c r="K739" s="13" t="s">
        <v>1005</v>
      </c>
      <c r="L739" s="14">
        <v>20000</v>
      </c>
      <c r="M739" s="14">
        <v>20000</v>
      </c>
      <c r="N739" s="14">
        <v>30000</v>
      </c>
      <c r="O739" s="72">
        <v>20000</v>
      </c>
      <c r="P739" s="72"/>
      <c r="Q739" s="74">
        <v>100</v>
      </c>
      <c r="R739" s="74"/>
      <c r="S739" s="15">
        <v>0</v>
      </c>
      <c r="T739" s="71" t="s">
        <v>18</v>
      </c>
      <c r="U739" s="71"/>
    </row>
    <row r="740" spans="1:21">
      <c r="A740" s="2"/>
      <c r="B740" s="5" t="s">
        <v>18</v>
      </c>
      <c r="C740" s="14"/>
      <c r="D740" s="14"/>
      <c r="E740" s="14"/>
      <c r="F740" s="53" t="s">
        <v>18</v>
      </c>
      <c r="G740" s="14"/>
      <c r="H740" s="53" t="s">
        <v>18</v>
      </c>
      <c r="I740" s="5" t="s">
        <v>23</v>
      </c>
      <c r="J740" s="13" t="s">
        <v>1006</v>
      </c>
      <c r="K740" s="13" t="s">
        <v>1003</v>
      </c>
      <c r="L740" s="14">
        <v>4000</v>
      </c>
      <c r="M740" s="14">
        <v>4000</v>
      </c>
      <c r="N740" s="14">
        <v>0</v>
      </c>
      <c r="O740" s="72">
        <v>0</v>
      </c>
      <c r="P740" s="72"/>
      <c r="Q740" s="70" t="s">
        <v>26</v>
      </c>
      <c r="R740" s="70"/>
      <c r="S740" s="12" t="s">
        <v>26</v>
      </c>
      <c r="T740" s="71" t="s">
        <v>1007</v>
      </c>
      <c r="U740" s="71"/>
    </row>
    <row r="741" spans="1:21">
      <c r="A741" s="2"/>
      <c r="B741" s="5" t="s">
        <v>18</v>
      </c>
      <c r="C741" s="14"/>
      <c r="D741" s="14"/>
      <c r="E741" s="14"/>
      <c r="F741" s="53" t="s">
        <v>18</v>
      </c>
      <c r="G741" s="14"/>
      <c r="H741" s="53" t="s">
        <v>18</v>
      </c>
      <c r="I741" s="5" t="s">
        <v>23</v>
      </c>
      <c r="J741" s="13" t="s">
        <v>1008</v>
      </c>
      <c r="K741" s="13" t="s">
        <v>1009</v>
      </c>
      <c r="L741" s="14">
        <v>4000</v>
      </c>
      <c r="M741" s="14">
        <v>2500</v>
      </c>
      <c r="N741" s="14">
        <v>2200</v>
      </c>
      <c r="O741" s="72">
        <v>1000</v>
      </c>
      <c r="P741" s="72"/>
      <c r="Q741" s="74">
        <v>25</v>
      </c>
      <c r="R741" s="74"/>
      <c r="S741" s="15">
        <v>-60</v>
      </c>
      <c r="T741" s="71" t="s">
        <v>3475</v>
      </c>
      <c r="U741" s="71"/>
    </row>
    <row r="742" spans="1:21">
      <c r="A742" s="2"/>
      <c r="B742" s="5" t="s">
        <v>29</v>
      </c>
      <c r="C742" s="14">
        <v>7129430</v>
      </c>
      <c r="D742" s="14">
        <v>7600299</v>
      </c>
      <c r="E742" s="14">
        <f t="shared" ref="E742:E743" si="167">D742-C742</f>
        <v>470869</v>
      </c>
      <c r="F742" s="53">
        <f t="shared" ref="F742:F743" si="168">IFERROR((D742/C742-1)*100,0)</f>
        <v>6.6045812919125479</v>
      </c>
      <c r="G742" s="14">
        <v>18192692</v>
      </c>
      <c r="H742" s="53">
        <v>41.8</v>
      </c>
      <c r="I742" s="5" t="s">
        <v>18</v>
      </c>
      <c r="J742" s="13" t="s">
        <v>18</v>
      </c>
      <c r="K742" s="13" t="s">
        <v>18</v>
      </c>
      <c r="L742" s="14"/>
      <c r="M742" s="14"/>
      <c r="N742" s="14"/>
      <c r="O742" s="72"/>
      <c r="P742" s="72"/>
      <c r="Q742" s="70" t="s">
        <v>18</v>
      </c>
      <c r="R742" s="70"/>
      <c r="S742" s="12" t="s">
        <v>18</v>
      </c>
      <c r="T742" s="71" t="s">
        <v>18</v>
      </c>
      <c r="U742" s="71"/>
    </row>
    <row r="743" spans="1:21" ht="25.5">
      <c r="A743" s="13" t="s">
        <v>1010</v>
      </c>
      <c r="B743" s="5" t="s">
        <v>63</v>
      </c>
      <c r="C743" s="14">
        <v>11268</v>
      </c>
      <c r="D743" s="14">
        <v>2454</v>
      </c>
      <c r="E743" s="14">
        <f t="shared" si="167"/>
        <v>-8814</v>
      </c>
      <c r="F743" s="53">
        <f t="shared" si="168"/>
        <v>-78.22151224707136</v>
      </c>
      <c r="G743" s="14">
        <v>70200</v>
      </c>
      <c r="H743" s="53">
        <v>3.5</v>
      </c>
      <c r="I743" s="5" t="s">
        <v>18</v>
      </c>
      <c r="J743" s="13" t="s">
        <v>18</v>
      </c>
      <c r="K743" s="13" t="s">
        <v>18</v>
      </c>
      <c r="L743" s="14"/>
      <c r="M743" s="14"/>
      <c r="N743" s="14"/>
      <c r="O743" s="72"/>
      <c r="P743" s="72"/>
      <c r="Q743" s="70" t="s">
        <v>18</v>
      </c>
      <c r="R743" s="70"/>
      <c r="S743" s="12" t="s">
        <v>18</v>
      </c>
      <c r="T743" s="71" t="s">
        <v>18</v>
      </c>
      <c r="U743" s="71"/>
    </row>
    <row r="744" spans="1:21">
      <c r="A744" s="13" t="s">
        <v>1001</v>
      </c>
      <c r="B744" s="5" t="s">
        <v>18</v>
      </c>
      <c r="C744" s="14"/>
      <c r="D744" s="14"/>
      <c r="E744" s="14"/>
      <c r="F744" s="53" t="s">
        <v>18</v>
      </c>
      <c r="G744" s="14"/>
      <c r="H744" s="53" t="s">
        <v>18</v>
      </c>
      <c r="I744" s="5" t="s">
        <v>23</v>
      </c>
      <c r="J744" s="13" t="s">
        <v>1011</v>
      </c>
      <c r="K744" s="13" t="s">
        <v>1012</v>
      </c>
      <c r="L744" s="14">
        <v>3000000</v>
      </c>
      <c r="M744" s="14">
        <v>2250000</v>
      </c>
      <c r="N744" s="14">
        <v>1300000</v>
      </c>
      <c r="O744" s="72">
        <v>875000</v>
      </c>
      <c r="P744" s="72"/>
      <c r="Q744" s="74">
        <v>29.2</v>
      </c>
      <c r="R744" s="74"/>
      <c r="S744" s="15">
        <v>-61.1</v>
      </c>
      <c r="T744" s="71" t="s">
        <v>3476</v>
      </c>
      <c r="U744" s="71"/>
    </row>
    <row r="745" spans="1:21">
      <c r="A745" s="2"/>
      <c r="B745" s="5" t="s">
        <v>29</v>
      </c>
      <c r="C745" s="14">
        <v>11268</v>
      </c>
      <c r="D745" s="14">
        <v>2454</v>
      </c>
      <c r="E745" s="14">
        <f t="shared" ref="E745:E746" si="169">D745-C745</f>
        <v>-8814</v>
      </c>
      <c r="F745" s="53">
        <f t="shared" ref="F745:F746" si="170">IFERROR((D745/C745-1)*100,0)</f>
        <v>-78.22151224707136</v>
      </c>
      <c r="G745" s="14">
        <v>70200</v>
      </c>
      <c r="H745" s="53">
        <v>3.5</v>
      </c>
      <c r="I745" s="5" t="s">
        <v>18</v>
      </c>
      <c r="J745" s="13" t="s">
        <v>18</v>
      </c>
      <c r="K745" s="13" t="s">
        <v>18</v>
      </c>
      <c r="L745" s="14"/>
      <c r="M745" s="14"/>
      <c r="N745" s="14"/>
      <c r="O745" s="72"/>
      <c r="P745" s="72"/>
      <c r="Q745" s="70" t="s">
        <v>18</v>
      </c>
      <c r="R745" s="70"/>
      <c r="S745" s="12" t="s">
        <v>18</v>
      </c>
      <c r="T745" s="71" t="s">
        <v>18</v>
      </c>
      <c r="U745" s="71"/>
    </row>
    <row r="746" spans="1:21">
      <c r="A746" s="13" t="s">
        <v>1013</v>
      </c>
      <c r="B746" s="5" t="s">
        <v>32</v>
      </c>
      <c r="C746" s="14">
        <v>23944601</v>
      </c>
      <c r="D746" s="14">
        <v>26448472</v>
      </c>
      <c r="E746" s="14">
        <f t="shared" si="169"/>
        <v>2503871</v>
      </c>
      <c r="F746" s="53">
        <f t="shared" si="170"/>
        <v>10.456933485757403</v>
      </c>
      <c r="G746" s="14">
        <v>57409481</v>
      </c>
      <c r="H746" s="53">
        <v>46.1</v>
      </c>
      <c r="I746" s="5" t="s">
        <v>18</v>
      </c>
      <c r="J746" s="13" t="s">
        <v>18</v>
      </c>
      <c r="K746" s="13" t="s">
        <v>18</v>
      </c>
      <c r="L746" s="14"/>
      <c r="M746" s="14"/>
      <c r="N746" s="14"/>
      <c r="O746" s="72"/>
      <c r="P746" s="72"/>
      <c r="Q746" s="70" t="s">
        <v>18</v>
      </c>
      <c r="R746" s="70"/>
      <c r="S746" s="12" t="s">
        <v>18</v>
      </c>
      <c r="T746" s="71" t="s">
        <v>18</v>
      </c>
      <c r="U746" s="71"/>
    </row>
    <row r="747" spans="1:21" ht="25.5">
      <c r="A747" s="13" t="s">
        <v>997</v>
      </c>
      <c r="B747" s="5" t="s">
        <v>18</v>
      </c>
      <c r="C747" s="14"/>
      <c r="D747" s="14"/>
      <c r="E747" s="14"/>
      <c r="F747" s="53" t="s">
        <v>18</v>
      </c>
      <c r="G747" s="14"/>
      <c r="H747" s="53" t="s">
        <v>18</v>
      </c>
      <c r="I747" s="5" t="s">
        <v>23</v>
      </c>
      <c r="J747" s="13" t="s">
        <v>1014</v>
      </c>
      <c r="K747" s="13" t="s">
        <v>621</v>
      </c>
      <c r="L747" s="14">
        <v>472</v>
      </c>
      <c r="M747" s="14">
        <v>0</v>
      </c>
      <c r="N747" s="14">
        <v>0</v>
      </c>
      <c r="O747" s="72">
        <v>0</v>
      </c>
      <c r="P747" s="72"/>
      <c r="Q747" s="70" t="s">
        <v>26</v>
      </c>
      <c r="R747" s="70"/>
      <c r="S747" s="15">
        <v>0</v>
      </c>
      <c r="T747" s="71" t="s">
        <v>18</v>
      </c>
      <c r="U747" s="71"/>
    </row>
    <row r="748" spans="1:21" ht="25.5">
      <c r="A748" s="2"/>
      <c r="B748" s="5" t="s">
        <v>18</v>
      </c>
      <c r="C748" s="14"/>
      <c r="D748" s="14"/>
      <c r="E748" s="14"/>
      <c r="F748" s="53" t="s">
        <v>18</v>
      </c>
      <c r="G748" s="14"/>
      <c r="H748" s="53" t="s">
        <v>18</v>
      </c>
      <c r="I748" s="5" t="s">
        <v>23</v>
      </c>
      <c r="J748" s="13" t="s">
        <v>1015</v>
      </c>
      <c r="K748" s="13" t="s">
        <v>98</v>
      </c>
      <c r="L748" s="14">
        <v>520</v>
      </c>
      <c r="M748" s="14">
        <v>171</v>
      </c>
      <c r="N748" s="14">
        <v>184</v>
      </c>
      <c r="O748" s="72">
        <v>153</v>
      </c>
      <c r="P748" s="72"/>
      <c r="Q748" s="74">
        <v>29.4</v>
      </c>
      <c r="R748" s="74"/>
      <c r="S748" s="15">
        <v>-10.5</v>
      </c>
      <c r="T748" s="71" t="s">
        <v>3478</v>
      </c>
      <c r="U748" s="71"/>
    </row>
    <row r="749" spans="1:21">
      <c r="A749" s="2"/>
      <c r="B749" s="2"/>
      <c r="C749" s="2"/>
      <c r="D749" s="2"/>
      <c r="E749" s="2"/>
      <c r="F749" s="63"/>
      <c r="G749" s="2"/>
      <c r="H749" s="63"/>
      <c r="I749" s="2"/>
      <c r="J749" s="2"/>
      <c r="K749" s="2"/>
      <c r="L749" s="2"/>
      <c r="M749" s="2"/>
      <c r="N749" s="2"/>
      <c r="O749" s="2"/>
      <c r="P749" s="2"/>
      <c r="Q749" s="2"/>
      <c r="R749" s="2"/>
      <c r="S749" s="2"/>
      <c r="T749" s="71" t="s">
        <v>3477</v>
      </c>
      <c r="U749" s="71"/>
    </row>
    <row r="750" spans="1:21" ht="25.5">
      <c r="A750" s="2"/>
      <c r="B750" s="5" t="s">
        <v>18</v>
      </c>
      <c r="C750" s="14"/>
      <c r="D750" s="14"/>
      <c r="E750" s="14"/>
      <c r="F750" s="53" t="s">
        <v>18</v>
      </c>
      <c r="G750" s="14"/>
      <c r="H750" s="53" t="s">
        <v>18</v>
      </c>
      <c r="I750" s="5" t="s">
        <v>23</v>
      </c>
      <c r="J750" s="13" t="s">
        <v>1016</v>
      </c>
      <c r="K750" s="13" t="s">
        <v>98</v>
      </c>
      <c r="L750" s="14">
        <v>490</v>
      </c>
      <c r="M750" s="14">
        <v>392</v>
      </c>
      <c r="N750" s="14">
        <v>392</v>
      </c>
      <c r="O750" s="72">
        <v>392</v>
      </c>
      <c r="P750" s="72"/>
      <c r="Q750" s="74">
        <v>80</v>
      </c>
      <c r="R750" s="74"/>
      <c r="S750" s="15">
        <v>0</v>
      </c>
      <c r="T750" s="71" t="s">
        <v>18</v>
      </c>
      <c r="U750" s="71"/>
    </row>
    <row r="751" spans="1:21">
      <c r="A751" s="2"/>
      <c r="B751" s="5" t="s">
        <v>29</v>
      </c>
      <c r="C751" s="14">
        <v>23944601</v>
      </c>
      <c r="D751" s="14">
        <v>26448472</v>
      </c>
      <c r="E751" s="14">
        <f t="shared" ref="E751:E752" si="171">D751-C751</f>
        <v>2503871</v>
      </c>
      <c r="F751" s="53">
        <f t="shared" ref="F751:F752" si="172">IFERROR((D751/C751-1)*100,0)</f>
        <v>10.456933485757403</v>
      </c>
      <c r="G751" s="14">
        <v>57409481</v>
      </c>
      <c r="H751" s="53">
        <v>46.1</v>
      </c>
      <c r="I751" s="5" t="s">
        <v>18</v>
      </c>
      <c r="J751" s="13" t="s">
        <v>18</v>
      </c>
      <c r="K751" s="13" t="s">
        <v>18</v>
      </c>
      <c r="L751" s="14"/>
      <c r="M751" s="14"/>
      <c r="N751" s="14"/>
      <c r="O751" s="72"/>
      <c r="P751" s="72"/>
      <c r="Q751" s="70" t="s">
        <v>18</v>
      </c>
      <c r="R751" s="70"/>
      <c r="S751" s="12" t="s">
        <v>18</v>
      </c>
      <c r="T751" s="71" t="s">
        <v>18</v>
      </c>
      <c r="U751" s="71"/>
    </row>
    <row r="752" spans="1:21">
      <c r="A752" s="13" t="s">
        <v>1017</v>
      </c>
      <c r="B752" s="5" t="s">
        <v>310</v>
      </c>
      <c r="C752" s="14">
        <v>122136869</v>
      </c>
      <c r="D752" s="14">
        <v>211713189</v>
      </c>
      <c r="E752" s="14">
        <f t="shared" si="171"/>
        <v>89576320</v>
      </c>
      <c r="F752" s="53">
        <f t="shared" si="172"/>
        <v>73.340933604577671</v>
      </c>
      <c r="G752" s="14">
        <v>500563923</v>
      </c>
      <c r="H752" s="53">
        <v>42.3</v>
      </c>
      <c r="I752" s="5" t="s">
        <v>18</v>
      </c>
      <c r="J752" s="13" t="s">
        <v>18</v>
      </c>
      <c r="K752" s="13" t="s">
        <v>18</v>
      </c>
      <c r="L752" s="14"/>
      <c r="M752" s="14"/>
      <c r="N752" s="14"/>
      <c r="O752" s="72"/>
      <c r="P752" s="72"/>
      <c r="Q752" s="70" t="s">
        <v>18</v>
      </c>
      <c r="R752" s="70"/>
      <c r="S752" s="12" t="s">
        <v>18</v>
      </c>
      <c r="T752" s="71" t="s">
        <v>18</v>
      </c>
      <c r="U752" s="71"/>
    </row>
    <row r="753" spans="1:21">
      <c r="A753" s="13" t="s">
        <v>1018</v>
      </c>
      <c r="B753" s="5" t="s">
        <v>18</v>
      </c>
      <c r="C753" s="14"/>
      <c r="D753" s="14"/>
      <c r="E753" s="14"/>
      <c r="F753" s="53" t="s">
        <v>18</v>
      </c>
      <c r="G753" s="14"/>
      <c r="H753" s="53" t="s">
        <v>18</v>
      </c>
      <c r="I753" s="5" t="s">
        <v>23</v>
      </c>
      <c r="J753" s="13" t="s">
        <v>1019</v>
      </c>
      <c r="K753" s="13" t="s">
        <v>1020</v>
      </c>
      <c r="L753" s="14">
        <v>288</v>
      </c>
      <c r="M753" s="14">
        <v>297</v>
      </c>
      <c r="N753" s="14">
        <v>290</v>
      </c>
      <c r="O753" s="72">
        <v>297</v>
      </c>
      <c r="P753" s="72"/>
      <c r="Q753" s="70" t="s">
        <v>69</v>
      </c>
      <c r="R753" s="70"/>
      <c r="S753" s="15">
        <v>0</v>
      </c>
      <c r="T753" s="71" t="s">
        <v>18</v>
      </c>
      <c r="U753" s="71"/>
    </row>
    <row r="754" spans="1:21">
      <c r="A754" s="2"/>
      <c r="B754" s="5" t="s">
        <v>18</v>
      </c>
      <c r="C754" s="14"/>
      <c r="D754" s="14"/>
      <c r="E754" s="14"/>
      <c r="F754" s="53" t="s">
        <v>18</v>
      </c>
      <c r="G754" s="14"/>
      <c r="H754" s="53" t="s">
        <v>18</v>
      </c>
      <c r="I754" s="5" t="s">
        <v>23</v>
      </c>
      <c r="J754" s="13" t="s">
        <v>1021</v>
      </c>
      <c r="K754" s="13" t="s">
        <v>905</v>
      </c>
      <c r="L754" s="14">
        <v>280</v>
      </c>
      <c r="M754" s="14">
        <v>260</v>
      </c>
      <c r="N754" s="14">
        <v>310</v>
      </c>
      <c r="O754" s="72">
        <v>337</v>
      </c>
      <c r="P754" s="72"/>
      <c r="Q754" s="74">
        <v>120.4</v>
      </c>
      <c r="R754" s="74"/>
      <c r="S754" s="15">
        <v>29.6</v>
      </c>
      <c r="T754" s="71" t="s">
        <v>3479</v>
      </c>
      <c r="U754" s="71"/>
    </row>
    <row r="755" spans="1:21" ht="12.75" customHeight="1">
      <c r="A755" s="2"/>
      <c r="B755" s="5" t="s">
        <v>18</v>
      </c>
      <c r="C755" s="14"/>
      <c r="D755" s="14"/>
      <c r="E755" s="14"/>
      <c r="F755" s="53" t="s">
        <v>18</v>
      </c>
      <c r="G755" s="14"/>
      <c r="H755" s="53" t="s">
        <v>18</v>
      </c>
      <c r="I755" s="5" t="s">
        <v>23</v>
      </c>
      <c r="J755" s="13" t="s">
        <v>1022</v>
      </c>
      <c r="K755" s="13" t="s">
        <v>891</v>
      </c>
      <c r="L755" s="14">
        <v>1360</v>
      </c>
      <c r="M755" s="14">
        <v>668</v>
      </c>
      <c r="N755" s="14">
        <v>1399</v>
      </c>
      <c r="O755" s="72">
        <v>755</v>
      </c>
      <c r="P755" s="72"/>
      <c r="Q755" s="74">
        <v>55.5</v>
      </c>
      <c r="R755" s="74"/>
      <c r="S755" s="15">
        <v>13</v>
      </c>
      <c r="T755" s="71" t="s">
        <v>3480</v>
      </c>
      <c r="U755" s="71"/>
    </row>
    <row r="756" spans="1:21" ht="25.5">
      <c r="A756" s="2"/>
      <c r="B756" s="5" t="s">
        <v>18</v>
      </c>
      <c r="C756" s="14"/>
      <c r="D756" s="14"/>
      <c r="E756" s="14"/>
      <c r="F756" s="53" t="s">
        <v>18</v>
      </c>
      <c r="G756" s="14"/>
      <c r="H756" s="53" t="s">
        <v>18</v>
      </c>
      <c r="I756" s="5" t="s">
        <v>23</v>
      </c>
      <c r="J756" s="13" t="s">
        <v>1023</v>
      </c>
      <c r="K756" s="13" t="s">
        <v>1024</v>
      </c>
      <c r="L756" s="14">
        <v>76</v>
      </c>
      <c r="M756" s="14">
        <v>0</v>
      </c>
      <c r="N756" s="14">
        <v>0</v>
      </c>
      <c r="O756" s="72">
        <v>0</v>
      </c>
      <c r="P756" s="72"/>
      <c r="Q756" s="70" t="s">
        <v>26</v>
      </c>
      <c r="R756" s="70"/>
      <c r="S756" s="15">
        <v>0</v>
      </c>
      <c r="T756" s="71" t="s">
        <v>18</v>
      </c>
      <c r="U756" s="71"/>
    </row>
    <row r="757" spans="1:21">
      <c r="A757" s="2"/>
      <c r="B757" s="5" t="s">
        <v>29</v>
      </c>
      <c r="C757" s="14">
        <v>122136869</v>
      </c>
      <c r="D757" s="14">
        <v>211713189</v>
      </c>
      <c r="E757" s="14">
        <f t="shared" ref="E757:E758" si="173">D757-C757</f>
        <v>89576320</v>
      </c>
      <c r="F757" s="53">
        <f t="shared" ref="F757:F758" si="174">IFERROR((D757/C757-1)*100,0)</f>
        <v>73.340933604577671</v>
      </c>
      <c r="G757" s="14">
        <v>500563923</v>
      </c>
      <c r="H757" s="53">
        <v>42.3</v>
      </c>
      <c r="I757" s="5" t="s">
        <v>18</v>
      </c>
      <c r="J757" s="13" t="s">
        <v>18</v>
      </c>
      <c r="K757" s="13" t="s">
        <v>18</v>
      </c>
      <c r="L757" s="14"/>
      <c r="M757" s="14"/>
      <c r="N757" s="14"/>
      <c r="O757" s="72"/>
      <c r="P757" s="72"/>
      <c r="Q757" s="70" t="s">
        <v>18</v>
      </c>
      <c r="R757" s="70"/>
      <c r="S757" s="12" t="s">
        <v>18</v>
      </c>
      <c r="T757" s="71" t="s">
        <v>18</v>
      </c>
      <c r="U757" s="71"/>
    </row>
    <row r="758" spans="1:21" ht="25.5">
      <c r="A758" s="13" t="s">
        <v>1025</v>
      </c>
      <c r="B758" s="5" t="s">
        <v>974</v>
      </c>
      <c r="C758" s="14">
        <v>6396511</v>
      </c>
      <c r="D758" s="14">
        <v>6887085</v>
      </c>
      <c r="E758" s="14">
        <f t="shared" si="173"/>
        <v>490574</v>
      </c>
      <c r="F758" s="53">
        <f t="shared" si="174"/>
        <v>7.669399771219032</v>
      </c>
      <c r="G758" s="14">
        <v>22761747</v>
      </c>
      <c r="H758" s="53">
        <v>30.3</v>
      </c>
      <c r="I758" s="5" t="s">
        <v>18</v>
      </c>
      <c r="J758" s="13" t="s">
        <v>18</v>
      </c>
      <c r="K758" s="13" t="s">
        <v>18</v>
      </c>
      <c r="L758" s="14"/>
      <c r="M758" s="14"/>
      <c r="N758" s="14"/>
      <c r="O758" s="72"/>
      <c r="P758" s="72"/>
      <c r="Q758" s="70" t="s">
        <v>18</v>
      </c>
      <c r="R758" s="70"/>
      <c r="S758" s="12" t="s">
        <v>18</v>
      </c>
      <c r="T758" s="71" t="s">
        <v>18</v>
      </c>
      <c r="U758" s="71"/>
    </row>
    <row r="759" spans="1:21" ht="25.5">
      <c r="A759" s="13" t="s">
        <v>1018</v>
      </c>
      <c r="B759" s="5" t="s">
        <v>18</v>
      </c>
      <c r="C759" s="14"/>
      <c r="D759" s="14"/>
      <c r="E759" s="14"/>
      <c r="F759" s="53" t="s">
        <v>18</v>
      </c>
      <c r="G759" s="14"/>
      <c r="H759" s="53" t="s">
        <v>18</v>
      </c>
      <c r="I759" s="5" t="s">
        <v>23</v>
      </c>
      <c r="J759" s="13" t="s">
        <v>1026</v>
      </c>
      <c r="K759" s="13" t="s">
        <v>1027</v>
      </c>
      <c r="L759" s="14">
        <v>1</v>
      </c>
      <c r="M759" s="14">
        <v>1</v>
      </c>
      <c r="N759" s="14">
        <v>1</v>
      </c>
      <c r="O759" s="72">
        <v>1</v>
      </c>
      <c r="P759" s="72"/>
      <c r="Q759" s="70" t="s">
        <v>69</v>
      </c>
      <c r="R759" s="70"/>
      <c r="S759" s="15">
        <v>0</v>
      </c>
      <c r="T759" s="71" t="s">
        <v>18</v>
      </c>
      <c r="U759" s="71"/>
    </row>
    <row r="760" spans="1:21">
      <c r="A760" s="2"/>
      <c r="B760" s="5" t="s">
        <v>18</v>
      </c>
      <c r="C760" s="14"/>
      <c r="D760" s="14"/>
      <c r="E760" s="14"/>
      <c r="F760" s="53" t="s">
        <v>18</v>
      </c>
      <c r="G760" s="14"/>
      <c r="H760" s="53" t="s">
        <v>18</v>
      </c>
      <c r="I760" s="5" t="s">
        <v>23</v>
      </c>
      <c r="J760" s="13" t="s">
        <v>1028</v>
      </c>
      <c r="K760" s="13" t="s">
        <v>1029</v>
      </c>
      <c r="L760" s="14">
        <v>1</v>
      </c>
      <c r="M760" s="14">
        <v>0</v>
      </c>
      <c r="N760" s="14">
        <v>1</v>
      </c>
      <c r="O760" s="72">
        <v>0</v>
      </c>
      <c r="P760" s="72"/>
      <c r="Q760" s="70" t="s">
        <v>26</v>
      </c>
      <c r="R760" s="70"/>
      <c r="S760" s="15">
        <v>0</v>
      </c>
      <c r="T760" s="71" t="s">
        <v>1030</v>
      </c>
      <c r="U760" s="71"/>
    </row>
    <row r="761" spans="1:21" ht="25.5">
      <c r="A761" s="2"/>
      <c r="B761" s="5" t="s">
        <v>18</v>
      </c>
      <c r="C761" s="14"/>
      <c r="D761" s="14"/>
      <c r="E761" s="14"/>
      <c r="F761" s="53" t="s">
        <v>18</v>
      </c>
      <c r="G761" s="14"/>
      <c r="H761" s="53" t="s">
        <v>18</v>
      </c>
      <c r="I761" s="5" t="s">
        <v>23</v>
      </c>
      <c r="J761" s="13" t="s">
        <v>1031</v>
      </c>
      <c r="K761" s="13" t="s">
        <v>1029</v>
      </c>
      <c r="L761" s="14">
        <v>7</v>
      </c>
      <c r="M761" s="14">
        <v>6</v>
      </c>
      <c r="N761" s="14">
        <v>7</v>
      </c>
      <c r="O761" s="72">
        <v>6</v>
      </c>
      <c r="P761" s="72"/>
      <c r="Q761" s="74">
        <v>85.7</v>
      </c>
      <c r="R761" s="74"/>
      <c r="S761" s="15">
        <v>0</v>
      </c>
      <c r="T761" s="71" t="s">
        <v>18</v>
      </c>
      <c r="U761" s="71"/>
    </row>
    <row r="762" spans="1:21">
      <c r="A762" s="2"/>
      <c r="B762" s="5" t="s">
        <v>29</v>
      </c>
      <c r="C762" s="14">
        <v>6396511</v>
      </c>
      <c r="D762" s="14">
        <v>6887085</v>
      </c>
      <c r="E762" s="14">
        <f>D762-C762</f>
        <v>490574</v>
      </c>
      <c r="F762" s="53">
        <f>IFERROR((D762/C762-1)*100,0)</f>
        <v>7.669399771219032</v>
      </c>
      <c r="G762" s="14">
        <v>22761747</v>
      </c>
      <c r="H762" s="53">
        <v>30.3</v>
      </c>
      <c r="I762" s="5" t="s">
        <v>18</v>
      </c>
      <c r="J762" s="13" t="s">
        <v>18</v>
      </c>
      <c r="K762" s="13" t="s">
        <v>18</v>
      </c>
      <c r="L762" s="14"/>
      <c r="M762" s="14"/>
      <c r="N762" s="14"/>
      <c r="O762" s="72"/>
      <c r="P762" s="72"/>
      <c r="Q762" s="70" t="s">
        <v>18</v>
      </c>
      <c r="R762" s="70"/>
      <c r="S762" s="12" t="s">
        <v>18</v>
      </c>
      <c r="T762" s="71" t="s">
        <v>18</v>
      </c>
      <c r="U762" s="71"/>
    </row>
    <row r="763" spans="1:21" ht="25.5">
      <c r="A763" s="11" t="s">
        <v>1032</v>
      </c>
      <c r="B763" s="5" t="s">
        <v>18</v>
      </c>
      <c r="C763" s="14"/>
      <c r="D763" s="14"/>
      <c r="E763" s="14"/>
      <c r="F763" s="53" t="s">
        <v>18</v>
      </c>
      <c r="G763" s="14"/>
      <c r="H763" s="53" t="s">
        <v>18</v>
      </c>
      <c r="I763" s="5" t="s">
        <v>18</v>
      </c>
      <c r="J763" s="13" t="s">
        <v>18</v>
      </c>
      <c r="K763" s="13" t="s">
        <v>18</v>
      </c>
      <c r="L763" s="14"/>
      <c r="M763" s="14"/>
      <c r="N763" s="14"/>
      <c r="O763" s="72"/>
      <c r="P763" s="72"/>
      <c r="Q763" s="70" t="s">
        <v>18</v>
      </c>
      <c r="R763" s="70"/>
      <c r="S763" s="12" t="s">
        <v>18</v>
      </c>
      <c r="T763" s="71" t="s">
        <v>18</v>
      </c>
      <c r="U763" s="71"/>
    </row>
    <row r="764" spans="1:21" ht="25.5">
      <c r="A764" s="13" t="s">
        <v>1033</v>
      </c>
      <c r="B764" s="5" t="s">
        <v>310</v>
      </c>
      <c r="C764" s="14">
        <v>144686371</v>
      </c>
      <c r="D764" s="14">
        <v>162228695</v>
      </c>
      <c r="E764" s="14">
        <f>D764-C764</f>
        <v>17542324</v>
      </c>
      <c r="F764" s="53">
        <f>IFERROR((D764/C764-1)*100,0)</f>
        <v>12.124379012865006</v>
      </c>
      <c r="G764" s="14">
        <v>266846000</v>
      </c>
      <c r="H764" s="53">
        <v>60.8</v>
      </c>
      <c r="I764" s="5" t="s">
        <v>18</v>
      </c>
      <c r="J764" s="13" t="s">
        <v>18</v>
      </c>
      <c r="K764" s="13" t="s">
        <v>18</v>
      </c>
      <c r="L764" s="14"/>
      <c r="M764" s="14"/>
      <c r="N764" s="14"/>
      <c r="O764" s="72"/>
      <c r="P764" s="72"/>
      <c r="Q764" s="70" t="s">
        <v>18</v>
      </c>
      <c r="R764" s="70"/>
      <c r="S764" s="12" t="s">
        <v>18</v>
      </c>
      <c r="T764" s="71" t="s">
        <v>18</v>
      </c>
      <c r="U764" s="71"/>
    </row>
    <row r="765" spans="1:21" ht="25.5">
      <c r="A765" s="13" t="s">
        <v>1034</v>
      </c>
      <c r="B765" s="5" t="s">
        <v>18</v>
      </c>
      <c r="C765" s="14"/>
      <c r="D765" s="14"/>
      <c r="E765" s="14"/>
      <c r="F765" s="53" t="s">
        <v>18</v>
      </c>
      <c r="G765" s="14"/>
      <c r="H765" s="53" t="s">
        <v>18</v>
      </c>
      <c r="I765" s="5" t="s">
        <v>23</v>
      </c>
      <c r="J765" s="13" t="s">
        <v>75</v>
      </c>
      <c r="K765" s="13" t="s">
        <v>76</v>
      </c>
      <c r="L765" s="14">
        <v>30</v>
      </c>
      <c r="M765" s="14">
        <v>7</v>
      </c>
      <c r="N765" s="14">
        <v>7</v>
      </c>
      <c r="O765" s="72">
        <v>7</v>
      </c>
      <c r="P765" s="72"/>
      <c r="Q765" s="74">
        <v>23.3</v>
      </c>
      <c r="R765" s="74"/>
      <c r="S765" s="15">
        <v>0</v>
      </c>
      <c r="T765" s="71" t="s">
        <v>1035</v>
      </c>
      <c r="U765" s="71"/>
    </row>
    <row r="766" spans="1:21">
      <c r="A766" s="2"/>
      <c r="B766" s="5" t="s">
        <v>29</v>
      </c>
      <c r="C766" s="14">
        <v>144686371</v>
      </c>
      <c r="D766" s="14">
        <v>162228695</v>
      </c>
      <c r="E766" s="14">
        <f>D766-C766</f>
        <v>17542324</v>
      </c>
      <c r="F766" s="53">
        <f>IFERROR((D766/C766-1)*100,0)</f>
        <v>12.124379012865006</v>
      </c>
      <c r="G766" s="14">
        <v>266846000</v>
      </c>
      <c r="H766" s="53">
        <v>60.8</v>
      </c>
      <c r="I766" s="5" t="s">
        <v>18</v>
      </c>
      <c r="J766" s="13" t="s">
        <v>18</v>
      </c>
      <c r="K766" s="13" t="s">
        <v>18</v>
      </c>
      <c r="L766" s="14"/>
      <c r="M766" s="14"/>
      <c r="N766" s="14"/>
      <c r="O766" s="72"/>
      <c r="P766" s="72"/>
      <c r="Q766" s="70" t="s">
        <v>18</v>
      </c>
      <c r="R766" s="70"/>
      <c r="S766" s="12" t="s">
        <v>18</v>
      </c>
      <c r="T766" s="71" t="s">
        <v>18</v>
      </c>
      <c r="U766" s="71"/>
    </row>
    <row r="767" spans="1:21">
      <c r="A767" s="11" t="s">
        <v>1036</v>
      </c>
      <c r="B767" s="5" t="s">
        <v>18</v>
      </c>
      <c r="C767" s="14"/>
      <c r="D767" s="14"/>
      <c r="E767" s="14"/>
      <c r="F767" s="53" t="s">
        <v>18</v>
      </c>
      <c r="G767" s="14"/>
      <c r="H767" s="53" t="s">
        <v>18</v>
      </c>
      <c r="I767" s="5" t="s">
        <v>18</v>
      </c>
      <c r="J767" s="13" t="s">
        <v>18</v>
      </c>
      <c r="K767" s="13" t="s">
        <v>18</v>
      </c>
      <c r="L767" s="14"/>
      <c r="M767" s="14"/>
      <c r="N767" s="14"/>
      <c r="O767" s="72"/>
      <c r="P767" s="72"/>
      <c r="Q767" s="70" t="s">
        <v>18</v>
      </c>
      <c r="R767" s="70"/>
      <c r="S767" s="12" t="s">
        <v>18</v>
      </c>
      <c r="T767" s="71" t="s">
        <v>18</v>
      </c>
      <c r="U767" s="71"/>
    </row>
    <row r="768" spans="1:21">
      <c r="A768" s="13" t="s">
        <v>1037</v>
      </c>
      <c r="B768" s="5" t="s">
        <v>748</v>
      </c>
      <c r="C768" s="14">
        <v>462125522</v>
      </c>
      <c r="D768" s="14">
        <v>601337276</v>
      </c>
      <c r="E768" s="14">
        <f t="shared" ref="E768:E769" si="175">D768-C768</f>
        <v>139211754</v>
      </c>
      <c r="F768" s="53">
        <f t="shared" ref="F768:F769" si="176">IFERROR((D768/C768-1)*100,0)</f>
        <v>30.124229754183538</v>
      </c>
      <c r="G768" s="14">
        <v>721668842</v>
      </c>
      <c r="H768" s="53">
        <v>83.3</v>
      </c>
      <c r="I768" s="5" t="s">
        <v>18</v>
      </c>
      <c r="J768" s="13" t="s">
        <v>18</v>
      </c>
      <c r="K768" s="13" t="s">
        <v>18</v>
      </c>
      <c r="L768" s="14"/>
      <c r="M768" s="14"/>
      <c r="N768" s="14"/>
      <c r="O768" s="72"/>
      <c r="P768" s="72"/>
      <c r="Q768" s="70" t="s">
        <v>18</v>
      </c>
      <c r="R768" s="70"/>
      <c r="S768" s="12" t="s">
        <v>18</v>
      </c>
      <c r="T768" s="71" t="s">
        <v>18</v>
      </c>
      <c r="U768" s="71"/>
    </row>
    <row r="769" spans="1:21">
      <c r="A769" s="2"/>
      <c r="B769" s="5" t="s">
        <v>974</v>
      </c>
      <c r="C769" s="14">
        <v>7497606399</v>
      </c>
      <c r="D769" s="14">
        <v>9777557037</v>
      </c>
      <c r="E769" s="14">
        <f t="shared" si="175"/>
        <v>2279950638</v>
      </c>
      <c r="F769" s="53">
        <f t="shared" si="176"/>
        <v>30.40904678997407</v>
      </c>
      <c r="G769" s="14">
        <v>14203964102</v>
      </c>
      <c r="H769" s="53">
        <v>68.8</v>
      </c>
      <c r="I769" s="5" t="s">
        <v>18</v>
      </c>
      <c r="J769" s="13" t="s">
        <v>18</v>
      </c>
      <c r="K769" s="13" t="s">
        <v>18</v>
      </c>
      <c r="L769" s="14"/>
      <c r="M769" s="14"/>
      <c r="N769" s="14"/>
      <c r="O769" s="72"/>
      <c r="P769" s="72"/>
      <c r="Q769" s="70" t="s">
        <v>18</v>
      </c>
      <c r="R769" s="70"/>
      <c r="S769" s="12" t="s">
        <v>18</v>
      </c>
      <c r="T769" s="71" t="s">
        <v>18</v>
      </c>
      <c r="U769" s="71"/>
    </row>
    <row r="770" spans="1:21" ht="25.5">
      <c r="A770" s="13" t="s">
        <v>1038</v>
      </c>
      <c r="B770" s="5" t="s">
        <v>18</v>
      </c>
      <c r="C770" s="14"/>
      <c r="D770" s="14"/>
      <c r="E770" s="14"/>
      <c r="F770" s="53" t="s">
        <v>18</v>
      </c>
      <c r="G770" s="14"/>
      <c r="H770" s="53" t="s">
        <v>18</v>
      </c>
      <c r="I770" s="5" t="s">
        <v>23</v>
      </c>
      <c r="J770" s="13" t="s">
        <v>1039</v>
      </c>
      <c r="K770" s="13" t="s">
        <v>1040</v>
      </c>
      <c r="L770" s="14">
        <v>5</v>
      </c>
      <c r="M770" s="14">
        <v>4</v>
      </c>
      <c r="N770" s="14">
        <v>4</v>
      </c>
      <c r="O770" s="72">
        <v>4</v>
      </c>
      <c r="P770" s="72"/>
      <c r="Q770" s="74">
        <v>80</v>
      </c>
      <c r="R770" s="74"/>
      <c r="S770" s="15">
        <v>0</v>
      </c>
      <c r="T770" s="71" t="s">
        <v>18</v>
      </c>
      <c r="U770" s="71"/>
    </row>
    <row r="771" spans="1:21">
      <c r="A771" s="2"/>
      <c r="B771" s="5" t="s">
        <v>18</v>
      </c>
      <c r="C771" s="14"/>
      <c r="D771" s="14"/>
      <c r="E771" s="14"/>
      <c r="F771" s="53" t="s">
        <v>18</v>
      </c>
      <c r="G771" s="14"/>
      <c r="H771" s="53" t="s">
        <v>18</v>
      </c>
      <c r="I771" s="5" t="s">
        <v>23</v>
      </c>
      <c r="J771" s="13" t="s">
        <v>1041</v>
      </c>
      <c r="K771" s="13" t="s">
        <v>1042</v>
      </c>
      <c r="L771" s="14">
        <v>18</v>
      </c>
      <c r="M771" s="14">
        <v>15</v>
      </c>
      <c r="N771" s="14">
        <v>18</v>
      </c>
      <c r="O771" s="72">
        <v>18</v>
      </c>
      <c r="P771" s="72"/>
      <c r="Q771" s="74">
        <v>100</v>
      </c>
      <c r="R771" s="74"/>
      <c r="S771" s="15">
        <v>20</v>
      </c>
      <c r="T771" s="71" t="s">
        <v>1043</v>
      </c>
      <c r="U771" s="71"/>
    </row>
    <row r="772" spans="1:21">
      <c r="A772" s="2"/>
      <c r="B772" s="5" t="s">
        <v>18</v>
      </c>
      <c r="C772" s="14"/>
      <c r="D772" s="14"/>
      <c r="E772" s="14"/>
      <c r="F772" s="53" t="s">
        <v>18</v>
      </c>
      <c r="G772" s="14"/>
      <c r="H772" s="53" t="s">
        <v>18</v>
      </c>
      <c r="I772" s="5" t="s">
        <v>23</v>
      </c>
      <c r="J772" s="13" t="s">
        <v>1044</v>
      </c>
      <c r="K772" s="13" t="s">
        <v>1042</v>
      </c>
      <c r="L772" s="14">
        <v>40</v>
      </c>
      <c r="M772" s="14">
        <v>40</v>
      </c>
      <c r="N772" s="14">
        <v>40</v>
      </c>
      <c r="O772" s="72">
        <v>40</v>
      </c>
      <c r="P772" s="72"/>
      <c r="Q772" s="74">
        <v>100</v>
      </c>
      <c r="R772" s="74"/>
      <c r="S772" s="15">
        <v>0</v>
      </c>
      <c r="T772" s="71" t="s">
        <v>18</v>
      </c>
      <c r="U772" s="71"/>
    </row>
    <row r="773" spans="1:21">
      <c r="A773" s="2"/>
      <c r="B773" s="5" t="s">
        <v>18</v>
      </c>
      <c r="C773" s="14"/>
      <c r="D773" s="14"/>
      <c r="E773" s="14"/>
      <c r="F773" s="53" t="s">
        <v>18</v>
      </c>
      <c r="G773" s="14"/>
      <c r="H773" s="53" t="s">
        <v>18</v>
      </c>
      <c r="I773" s="5" t="s">
        <v>23</v>
      </c>
      <c r="J773" s="13" t="s">
        <v>1045</v>
      </c>
      <c r="K773" s="13" t="s">
        <v>317</v>
      </c>
      <c r="L773" s="14">
        <v>5</v>
      </c>
      <c r="M773" s="14">
        <v>5</v>
      </c>
      <c r="N773" s="14">
        <v>4</v>
      </c>
      <c r="O773" s="72">
        <v>0</v>
      </c>
      <c r="P773" s="72"/>
      <c r="Q773" s="70" t="s">
        <v>26</v>
      </c>
      <c r="R773" s="70"/>
      <c r="S773" s="12" t="s">
        <v>26</v>
      </c>
      <c r="T773" s="71" t="s">
        <v>1046</v>
      </c>
      <c r="U773" s="71"/>
    </row>
    <row r="774" spans="1:21">
      <c r="A774" s="2"/>
      <c r="B774" s="5" t="s">
        <v>18</v>
      </c>
      <c r="C774" s="14"/>
      <c r="D774" s="14"/>
      <c r="E774" s="14"/>
      <c r="F774" s="53" t="s">
        <v>18</v>
      </c>
      <c r="G774" s="14"/>
      <c r="H774" s="53" t="s">
        <v>18</v>
      </c>
      <c r="I774" s="5" t="s">
        <v>23</v>
      </c>
      <c r="J774" s="13" t="s">
        <v>1047</v>
      </c>
      <c r="K774" s="13" t="s">
        <v>317</v>
      </c>
      <c r="L774" s="14">
        <v>19</v>
      </c>
      <c r="M774" s="14">
        <v>15</v>
      </c>
      <c r="N774" s="14">
        <v>13</v>
      </c>
      <c r="O774" s="72">
        <v>0</v>
      </c>
      <c r="P774" s="72"/>
      <c r="Q774" s="70" t="s">
        <v>26</v>
      </c>
      <c r="R774" s="70"/>
      <c r="S774" s="12" t="s">
        <v>26</v>
      </c>
      <c r="T774" s="71" t="s">
        <v>1046</v>
      </c>
      <c r="U774" s="71"/>
    </row>
    <row r="775" spans="1:21">
      <c r="A775" s="2"/>
      <c r="B775" s="5" t="s">
        <v>18</v>
      </c>
      <c r="C775" s="14"/>
      <c r="D775" s="14"/>
      <c r="E775" s="14"/>
      <c r="F775" s="53" t="s">
        <v>18</v>
      </c>
      <c r="G775" s="14"/>
      <c r="H775" s="53" t="s">
        <v>18</v>
      </c>
      <c r="I775" s="5" t="s">
        <v>23</v>
      </c>
      <c r="J775" s="13" t="s">
        <v>1048</v>
      </c>
      <c r="K775" s="13" t="s">
        <v>1040</v>
      </c>
      <c r="L775" s="14">
        <v>8</v>
      </c>
      <c r="M775" s="14">
        <v>8</v>
      </c>
      <c r="N775" s="14">
        <v>7</v>
      </c>
      <c r="O775" s="72">
        <v>4</v>
      </c>
      <c r="P775" s="72"/>
      <c r="Q775" s="74">
        <v>50</v>
      </c>
      <c r="R775" s="74"/>
      <c r="S775" s="15">
        <v>-50</v>
      </c>
      <c r="T775" s="71" t="s">
        <v>1049</v>
      </c>
      <c r="U775" s="71"/>
    </row>
    <row r="776" spans="1:21">
      <c r="A776" s="2"/>
      <c r="B776" s="5" t="s">
        <v>18</v>
      </c>
      <c r="C776" s="14"/>
      <c r="D776" s="14"/>
      <c r="E776" s="14"/>
      <c r="F776" s="53" t="s">
        <v>18</v>
      </c>
      <c r="G776" s="14"/>
      <c r="H776" s="53" t="s">
        <v>18</v>
      </c>
      <c r="I776" s="5" t="s">
        <v>23</v>
      </c>
      <c r="J776" s="13" t="s">
        <v>1050</v>
      </c>
      <c r="K776" s="13" t="s">
        <v>1040</v>
      </c>
      <c r="L776" s="14">
        <v>3</v>
      </c>
      <c r="M776" s="14">
        <v>1</v>
      </c>
      <c r="N776" s="14">
        <v>1</v>
      </c>
      <c r="O776" s="72">
        <v>8</v>
      </c>
      <c r="P776" s="72"/>
      <c r="Q776" s="74">
        <v>266.7</v>
      </c>
      <c r="R776" s="74"/>
      <c r="S776" s="15">
        <v>700</v>
      </c>
      <c r="T776" s="71" t="s">
        <v>3481</v>
      </c>
      <c r="U776" s="71"/>
    </row>
    <row r="777" spans="1:21">
      <c r="A777" s="2"/>
      <c r="B777" s="5" t="s">
        <v>29</v>
      </c>
      <c r="C777" s="14">
        <v>7959731921</v>
      </c>
      <c r="D777" s="14">
        <v>10378894313</v>
      </c>
      <c r="E777" s="14">
        <f t="shared" ref="E777:E778" si="177">D777-C777</f>
        <v>2419162392</v>
      </c>
      <c r="F777" s="53">
        <f t="shared" ref="F777:F778" si="178">IFERROR((D777/C777-1)*100,0)</f>
        <v>30.392510903760119</v>
      </c>
      <c r="G777" s="14">
        <v>14925632944</v>
      </c>
      <c r="H777" s="53">
        <v>69.5</v>
      </c>
      <c r="I777" s="5" t="s">
        <v>18</v>
      </c>
      <c r="J777" s="13" t="s">
        <v>18</v>
      </c>
      <c r="K777" s="13" t="s">
        <v>18</v>
      </c>
      <c r="L777" s="14"/>
      <c r="M777" s="14"/>
      <c r="N777" s="14"/>
      <c r="O777" s="72"/>
      <c r="P777" s="72"/>
      <c r="Q777" s="70" t="s">
        <v>18</v>
      </c>
      <c r="R777" s="70"/>
      <c r="S777" s="12" t="s">
        <v>18</v>
      </c>
      <c r="T777" s="71" t="s">
        <v>18</v>
      </c>
      <c r="U777" s="71"/>
    </row>
    <row r="778" spans="1:21">
      <c r="A778" s="13" t="s">
        <v>1051</v>
      </c>
      <c r="B778" s="5" t="s">
        <v>32</v>
      </c>
      <c r="C778" s="14">
        <v>1714649727</v>
      </c>
      <c r="D778" s="14">
        <v>2251947445</v>
      </c>
      <c r="E778" s="14">
        <f t="shared" si="177"/>
        <v>537297718</v>
      </c>
      <c r="F778" s="53">
        <f t="shared" si="178"/>
        <v>31.335713034525803</v>
      </c>
      <c r="G778" s="14">
        <v>3278239971</v>
      </c>
      <c r="H778" s="53">
        <v>68.7</v>
      </c>
      <c r="I778" s="5" t="s">
        <v>18</v>
      </c>
      <c r="J778" s="13" t="s">
        <v>18</v>
      </c>
      <c r="K778" s="13" t="s">
        <v>18</v>
      </c>
      <c r="L778" s="14"/>
      <c r="M778" s="14"/>
      <c r="N778" s="14"/>
      <c r="O778" s="72"/>
      <c r="P778" s="72"/>
      <c r="Q778" s="70" t="s">
        <v>18</v>
      </c>
      <c r="R778" s="70"/>
      <c r="S778" s="12" t="s">
        <v>18</v>
      </c>
      <c r="T778" s="71" t="s">
        <v>18</v>
      </c>
      <c r="U778" s="71"/>
    </row>
    <row r="779" spans="1:21">
      <c r="A779" s="13" t="s">
        <v>1052</v>
      </c>
      <c r="B779" s="5" t="s">
        <v>18</v>
      </c>
      <c r="C779" s="14"/>
      <c r="D779" s="14"/>
      <c r="E779" s="14"/>
      <c r="F779" s="53" t="s">
        <v>18</v>
      </c>
      <c r="G779" s="14"/>
      <c r="H779" s="53" t="s">
        <v>18</v>
      </c>
      <c r="I779" s="5" t="s">
        <v>23</v>
      </c>
      <c r="J779" s="13" t="s">
        <v>618</v>
      </c>
      <c r="K779" s="13" t="s">
        <v>182</v>
      </c>
      <c r="L779" s="14">
        <v>796</v>
      </c>
      <c r="M779" s="14">
        <v>0</v>
      </c>
      <c r="N779" s="14">
        <v>0</v>
      </c>
      <c r="O779" s="72">
        <v>0</v>
      </c>
      <c r="P779" s="72"/>
      <c r="Q779" s="70" t="s">
        <v>26</v>
      </c>
      <c r="R779" s="70"/>
      <c r="S779" s="15">
        <v>0</v>
      </c>
      <c r="T779" s="71" t="s">
        <v>18</v>
      </c>
      <c r="U779" s="71"/>
    </row>
    <row r="780" spans="1:21">
      <c r="A780" s="2"/>
      <c r="B780" s="5" t="s">
        <v>18</v>
      </c>
      <c r="C780" s="14"/>
      <c r="D780" s="14"/>
      <c r="E780" s="14"/>
      <c r="F780" s="53" t="s">
        <v>18</v>
      </c>
      <c r="G780" s="14"/>
      <c r="H780" s="53" t="s">
        <v>18</v>
      </c>
      <c r="I780" s="5" t="s">
        <v>23</v>
      </c>
      <c r="J780" s="13" t="s">
        <v>1053</v>
      </c>
      <c r="K780" s="13" t="s">
        <v>1054</v>
      </c>
      <c r="L780" s="14">
        <v>3250</v>
      </c>
      <c r="M780" s="14">
        <v>2400</v>
      </c>
      <c r="N780" s="14">
        <v>1680</v>
      </c>
      <c r="O780" s="72">
        <v>1338</v>
      </c>
      <c r="P780" s="72"/>
      <c r="Q780" s="74">
        <v>41.2</v>
      </c>
      <c r="R780" s="74"/>
      <c r="S780" s="15">
        <v>-44.2</v>
      </c>
      <c r="T780" s="71" t="s">
        <v>1055</v>
      </c>
      <c r="U780" s="71"/>
    </row>
    <row r="781" spans="1:21">
      <c r="A781" s="2"/>
      <c r="B781" s="5" t="s">
        <v>18</v>
      </c>
      <c r="C781" s="14"/>
      <c r="D781" s="14"/>
      <c r="E781" s="14"/>
      <c r="F781" s="53" t="s">
        <v>18</v>
      </c>
      <c r="G781" s="14"/>
      <c r="H781" s="53" t="s">
        <v>18</v>
      </c>
      <c r="I781" s="5" t="s">
        <v>23</v>
      </c>
      <c r="J781" s="13" t="s">
        <v>619</v>
      </c>
      <c r="K781" s="13" t="s">
        <v>182</v>
      </c>
      <c r="L781" s="14">
        <v>212</v>
      </c>
      <c r="M781" s="14">
        <v>0</v>
      </c>
      <c r="N781" s="14">
        <v>0</v>
      </c>
      <c r="O781" s="72">
        <v>0</v>
      </c>
      <c r="P781" s="72"/>
      <c r="Q781" s="70" t="s">
        <v>26</v>
      </c>
      <c r="R781" s="70"/>
      <c r="S781" s="15">
        <v>0</v>
      </c>
      <c r="T781" s="71" t="s">
        <v>18</v>
      </c>
      <c r="U781" s="71"/>
    </row>
    <row r="782" spans="1:21">
      <c r="A782" s="2"/>
      <c r="B782" s="5" t="s">
        <v>18</v>
      </c>
      <c r="C782" s="14"/>
      <c r="D782" s="14"/>
      <c r="E782" s="14"/>
      <c r="F782" s="53" t="s">
        <v>18</v>
      </c>
      <c r="G782" s="14"/>
      <c r="H782" s="53" t="s">
        <v>18</v>
      </c>
      <c r="I782" s="5" t="s">
        <v>23</v>
      </c>
      <c r="J782" s="13" t="s">
        <v>620</v>
      </c>
      <c r="K782" s="13" t="s">
        <v>621</v>
      </c>
      <c r="L782" s="14">
        <v>3510</v>
      </c>
      <c r="M782" s="14">
        <v>1453</v>
      </c>
      <c r="N782" s="14">
        <v>1554</v>
      </c>
      <c r="O782" s="72">
        <v>756</v>
      </c>
      <c r="P782" s="72"/>
      <c r="Q782" s="74">
        <v>21.5</v>
      </c>
      <c r="R782" s="74"/>
      <c r="S782" s="15">
        <v>-48</v>
      </c>
      <c r="T782" s="71" t="s">
        <v>1055</v>
      </c>
      <c r="U782" s="71"/>
    </row>
    <row r="783" spans="1:21">
      <c r="A783" s="2"/>
      <c r="B783" s="5" t="s">
        <v>18</v>
      </c>
      <c r="C783" s="14"/>
      <c r="D783" s="14"/>
      <c r="E783" s="14"/>
      <c r="F783" s="53" t="s">
        <v>18</v>
      </c>
      <c r="G783" s="14"/>
      <c r="H783" s="53" t="s">
        <v>18</v>
      </c>
      <c r="I783" s="5" t="s">
        <v>23</v>
      </c>
      <c r="J783" s="13" t="s">
        <v>1056</v>
      </c>
      <c r="K783" s="13" t="s">
        <v>182</v>
      </c>
      <c r="L783" s="14">
        <v>286</v>
      </c>
      <c r="M783" s="14">
        <v>0</v>
      </c>
      <c r="N783" s="14">
        <v>0</v>
      </c>
      <c r="O783" s="72">
        <v>0</v>
      </c>
      <c r="P783" s="72"/>
      <c r="Q783" s="70" t="s">
        <v>26</v>
      </c>
      <c r="R783" s="70"/>
      <c r="S783" s="15">
        <v>0</v>
      </c>
      <c r="T783" s="71" t="s">
        <v>18</v>
      </c>
      <c r="U783" s="71"/>
    </row>
    <row r="784" spans="1:21">
      <c r="A784" s="2"/>
      <c r="B784" s="5" t="s">
        <v>18</v>
      </c>
      <c r="C784" s="14"/>
      <c r="D784" s="14"/>
      <c r="E784" s="14"/>
      <c r="F784" s="53" t="s">
        <v>18</v>
      </c>
      <c r="G784" s="14"/>
      <c r="H784" s="53" t="s">
        <v>18</v>
      </c>
      <c r="I784" s="5" t="s">
        <v>23</v>
      </c>
      <c r="J784" s="13" t="s">
        <v>1057</v>
      </c>
      <c r="K784" s="13" t="s">
        <v>825</v>
      </c>
      <c r="L784" s="14">
        <v>26</v>
      </c>
      <c r="M784" s="14">
        <v>19</v>
      </c>
      <c r="N784" s="14">
        <v>29</v>
      </c>
      <c r="O784" s="72">
        <v>13</v>
      </c>
      <c r="P784" s="72"/>
      <c r="Q784" s="74">
        <v>50</v>
      </c>
      <c r="R784" s="74"/>
      <c r="S784" s="15">
        <v>-31.6</v>
      </c>
      <c r="T784" s="71" t="s">
        <v>1058</v>
      </c>
      <c r="U784" s="71"/>
    </row>
    <row r="785" spans="1:21" ht="25.5">
      <c r="A785" s="2"/>
      <c r="B785" s="5" t="s">
        <v>18</v>
      </c>
      <c r="C785" s="14"/>
      <c r="D785" s="14"/>
      <c r="E785" s="14"/>
      <c r="F785" s="53" t="s">
        <v>18</v>
      </c>
      <c r="G785" s="14"/>
      <c r="H785" s="53" t="s">
        <v>18</v>
      </c>
      <c r="I785" s="5" t="s">
        <v>23</v>
      </c>
      <c r="J785" s="13" t="s">
        <v>1059</v>
      </c>
      <c r="K785" s="13" t="s">
        <v>182</v>
      </c>
      <c r="L785" s="14">
        <v>516</v>
      </c>
      <c r="M785" s="14">
        <v>195</v>
      </c>
      <c r="N785" s="14">
        <v>253</v>
      </c>
      <c r="O785" s="72">
        <v>0</v>
      </c>
      <c r="P785" s="72"/>
      <c r="Q785" s="70" t="s">
        <v>26</v>
      </c>
      <c r="R785" s="70"/>
      <c r="S785" s="12" t="s">
        <v>26</v>
      </c>
      <c r="T785" s="71" t="s">
        <v>1060</v>
      </c>
      <c r="U785" s="71"/>
    </row>
    <row r="786" spans="1:21">
      <c r="A786" s="2"/>
      <c r="B786" s="5" t="s">
        <v>18</v>
      </c>
      <c r="C786" s="14"/>
      <c r="D786" s="14"/>
      <c r="E786" s="14"/>
      <c r="F786" s="53" t="s">
        <v>18</v>
      </c>
      <c r="G786" s="14"/>
      <c r="H786" s="53" t="s">
        <v>18</v>
      </c>
      <c r="I786" s="5" t="s">
        <v>23</v>
      </c>
      <c r="J786" s="13" t="s">
        <v>1061</v>
      </c>
      <c r="K786" s="13" t="s">
        <v>182</v>
      </c>
      <c r="L786" s="14">
        <v>189</v>
      </c>
      <c r="M786" s="14">
        <v>0</v>
      </c>
      <c r="N786" s="14">
        <v>112</v>
      </c>
      <c r="O786" s="72">
        <v>0</v>
      </c>
      <c r="P786" s="72"/>
      <c r="Q786" s="70" t="s">
        <v>26</v>
      </c>
      <c r="R786" s="70"/>
      <c r="S786" s="15">
        <v>0</v>
      </c>
      <c r="T786" s="71" t="s">
        <v>18</v>
      </c>
      <c r="U786" s="71"/>
    </row>
    <row r="787" spans="1:21">
      <c r="A787" s="2"/>
      <c r="B787" s="5" t="s">
        <v>18</v>
      </c>
      <c r="C787" s="14"/>
      <c r="D787" s="14"/>
      <c r="E787" s="14"/>
      <c r="F787" s="53" t="s">
        <v>18</v>
      </c>
      <c r="G787" s="14"/>
      <c r="H787" s="53" t="s">
        <v>18</v>
      </c>
      <c r="I787" s="5" t="s">
        <v>23</v>
      </c>
      <c r="J787" s="13" t="s">
        <v>1062</v>
      </c>
      <c r="K787" s="13" t="s">
        <v>1063</v>
      </c>
      <c r="L787" s="14">
        <v>111</v>
      </c>
      <c r="M787" s="14">
        <v>57</v>
      </c>
      <c r="N787" s="14">
        <v>50</v>
      </c>
      <c r="O787" s="72">
        <v>48</v>
      </c>
      <c r="P787" s="72"/>
      <c r="Q787" s="74">
        <v>43.2</v>
      </c>
      <c r="R787" s="74"/>
      <c r="S787" s="15">
        <v>-15.8</v>
      </c>
      <c r="T787" s="71" t="s">
        <v>1064</v>
      </c>
      <c r="U787" s="71"/>
    </row>
    <row r="788" spans="1:21">
      <c r="A788" s="2"/>
      <c r="B788" s="5" t="s">
        <v>18</v>
      </c>
      <c r="C788" s="14"/>
      <c r="D788" s="14"/>
      <c r="E788" s="14"/>
      <c r="F788" s="53" t="s">
        <v>18</v>
      </c>
      <c r="G788" s="14"/>
      <c r="H788" s="53" t="s">
        <v>18</v>
      </c>
      <c r="I788" s="5" t="s">
        <v>23</v>
      </c>
      <c r="J788" s="13" t="s">
        <v>1065</v>
      </c>
      <c r="K788" s="13" t="s">
        <v>621</v>
      </c>
      <c r="L788" s="14">
        <v>55</v>
      </c>
      <c r="M788" s="14">
        <v>26</v>
      </c>
      <c r="N788" s="14">
        <v>12</v>
      </c>
      <c r="O788" s="72">
        <v>20</v>
      </c>
      <c r="P788" s="72"/>
      <c r="Q788" s="74">
        <v>36.4</v>
      </c>
      <c r="R788" s="74"/>
      <c r="S788" s="15">
        <v>-23.1</v>
      </c>
      <c r="T788" s="71" t="s">
        <v>1066</v>
      </c>
      <c r="U788" s="71"/>
    </row>
    <row r="789" spans="1:21">
      <c r="A789" s="2"/>
      <c r="B789" s="5" t="s">
        <v>18</v>
      </c>
      <c r="C789" s="14"/>
      <c r="D789" s="14"/>
      <c r="E789" s="14"/>
      <c r="F789" s="53" t="s">
        <v>18</v>
      </c>
      <c r="G789" s="14"/>
      <c r="H789" s="53" t="s">
        <v>18</v>
      </c>
      <c r="I789" s="5" t="s">
        <v>23</v>
      </c>
      <c r="J789" s="13" t="s">
        <v>1067</v>
      </c>
      <c r="K789" s="13" t="s">
        <v>1054</v>
      </c>
      <c r="L789" s="14">
        <v>27</v>
      </c>
      <c r="M789" s="14">
        <v>11</v>
      </c>
      <c r="N789" s="14">
        <v>3</v>
      </c>
      <c r="O789" s="72">
        <v>19</v>
      </c>
      <c r="P789" s="72"/>
      <c r="Q789" s="74">
        <v>70.400000000000006</v>
      </c>
      <c r="R789" s="74"/>
      <c r="S789" s="15">
        <v>72.7</v>
      </c>
      <c r="T789" s="71" t="s">
        <v>1068</v>
      </c>
      <c r="U789" s="71"/>
    </row>
    <row r="790" spans="1:21">
      <c r="A790" s="2"/>
      <c r="B790" s="5" t="s">
        <v>29</v>
      </c>
      <c r="C790" s="14">
        <v>1714649727</v>
      </c>
      <c r="D790" s="14">
        <v>2251947445</v>
      </c>
      <c r="E790" s="14">
        <f t="shared" ref="E790:E791" si="179">D790-C790</f>
        <v>537297718</v>
      </c>
      <c r="F790" s="53">
        <f t="shared" ref="F790:F791" si="180">IFERROR((D790/C790-1)*100,0)</f>
        <v>31.335713034525803</v>
      </c>
      <c r="G790" s="14">
        <v>3278239971</v>
      </c>
      <c r="H790" s="53">
        <v>68.7</v>
      </c>
      <c r="I790" s="5" t="s">
        <v>18</v>
      </c>
      <c r="J790" s="13" t="s">
        <v>18</v>
      </c>
      <c r="K790" s="13" t="s">
        <v>18</v>
      </c>
      <c r="L790" s="14"/>
      <c r="M790" s="14"/>
      <c r="N790" s="14"/>
      <c r="O790" s="72"/>
      <c r="P790" s="72"/>
      <c r="Q790" s="70" t="s">
        <v>18</v>
      </c>
      <c r="R790" s="70"/>
      <c r="S790" s="12" t="s">
        <v>18</v>
      </c>
      <c r="T790" s="71" t="s">
        <v>18</v>
      </c>
      <c r="U790" s="71"/>
    </row>
    <row r="791" spans="1:21">
      <c r="A791" s="13" t="s">
        <v>1069</v>
      </c>
      <c r="B791" s="5" t="s">
        <v>63</v>
      </c>
      <c r="C791" s="14">
        <v>1143863781</v>
      </c>
      <c r="D791" s="14">
        <v>1474826563</v>
      </c>
      <c r="E791" s="14">
        <f t="shared" si="179"/>
        <v>330962782</v>
      </c>
      <c r="F791" s="53">
        <f t="shared" si="180"/>
        <v>28.933758328344172</v>
      </c>
      <c r="G791" s="14">
        <v>2087644159</v>
      </c>
      <c r="H791" s="53">
        <v>70.599999999999994</v>
      </c>
      <c r="I791" s="5" t="s">
        <v>18</v>
      </c>
      <c r="J791" s="13" t="s">
        <v>18</v>
      </c>
      <c r="K791" s="13" t="s">
        <v>18</v>
      </c>
      <c r="L791" s="14"/>
      <c r="M791" s="14"/>
      <c r="N791" s="14"/>
      <c r="O791" s="72"/>
      <c r="P791" s="72"/>
      <c r="Q791" s="70" t="s">
        <v>18</v>
      </c>
      <c r="R791" s="70"/>
      <c r="S791" s="12" t="s">
        <v>18</v>
      </c>
      <c r="T791" s="71" t="s">
        <v>18</v>
      </c>
      <c r="U791" s="71"/>
    </row>
    <row r="792" spans="1:21">
      <c r="A792" s="13" t="s">
        <v>1070</v>
      </c>
      <c r="B792" s="5" t="s">
        <v>18</v>
      </c>
      <c r="C792" s="14"/>
      <c r="D792" s="14"/>
      <c r="E792" s="14"/>
      <c r="F792" s="53" t="s">
        <v>18</v>
      </c>
      <c r="G792" s="14"/>
      <c r="H792" s="53" t="s">
        <v>18</v>
      </c>
      <c r="I792" s="5" t="s">
        <v>23</v>
      </c>
      <c r="J792" s="13" t="s">
        <v>699</v>
      </c>
      <c r="K792" s="13" t="s">
        <v>700</v>
      </c>
      <c r="L792" s="14">
        <v>3600</v>
      </c>
      <c r="M792" s="14">
        <v>2700</v>
      </c>
      <c r="N792" s="14">
        <v>3045</v>
      </c>
      <c r="O792" s="72">
        <v>2715</v>
      </c>
      <c r="P792" s="72"/>
      <c r="Q792" s="74">
        <v>75.400000000000006</v>
      </c>
      <c r="R792" s="74"/>
      <c r="S792" s="15">
        <v>0.6</v>
      </c>
      <c r="T792" s="71" t="s">
        <v>1071</v>
      </c>
      <c r="U792" s="71"/>
    </row>
    <row r="793" spans="1:21">
      <c r="A793" s="2"/>
      <c r="B793" s="5" t="s">
        <v>18</v>
      </c>
      <c r="C793" s="14"/>
      <c r="D793" s="14"/>
      <c r="E793" s="14"/>
      <c r="F793" s="53" t="s">
        <v>18</v>
      </c>
      <c r="G793" s="14"/>
      <c r="H793" s="53" t="s">
        <v>18</v>
      </c>
      <c r="I793" s="5" t="s">
        <v>23</v>
      </c>
      <c r="J793" s="13" t="s">
        <v>842</v>
      </c>
      <c r="K793" s="13" t="s">
        <v>66</v>
      </c>
      <c r="L793" s="14">
        <v>160000</v>
      </c>
      <c r="M793" s="14">
        <v>120000</v>
      </c>
      <c r="N793" s="14">
        <v>95460</v>
      </c>
      <c r="O793" s="72">
        <v>115184</v>
      </c>
      <c r="P793" s="72"/>
      <c r="Q793" s="74">
        <v>72</v>
      </c>
      <c r="R793" s="74"/>
      <c r="S793" s="15">
        <v>-4</v>
      </c>
      <c r="T793" s="71" t="s">
        <v>1072</v>
      </c>
      <c r="U793" s="71"/>
    </row>
    <row r="794" spans="1:21">
      <c r="A794" s="2"/>
      <c r="B794" s="5" t="s">
        <v>18</v>
      </c>
      <c r="C794" s="14"/>
      <c r="D794" s="14"/>
      <c r="E794" s="14"/>
      <c r="F794" s="53" t="s">
        <v>18</v>
      </c>
      <c r="G794" s="14"/>
      <c r="H794" s="53" t="s">
        <v>18</v>
      </c>
      <c r="I794" s="5" t="s">
        <v>23</v>
      </c>
      <c r="J794" s="13" t="s">
        <v>1073</v>
      </c>
      <c r="K794" s="13" t="s">
        <v>1074</v>
      </c>
      <c r="L794" s="14">
        <v>26000</v>
      </c>
      <c r="M794" s="14">
        <v>24500</v>
      </c>
      <c r="N794" s="14">
        <v>21882</v>
      </c>
      <c r="O794" s="72">
        <v>24278</v>
      </c>
      <c r="P794" s="72"/>
      <c r="Q794" s="74">
        <v>93.4</v>
      </c>
      <c r="R794" s="74"/>
      <c r="S794" s="15">
        <v>-0.9</v>
      </c>
      <c r="T794" s="71" t="s">
        <v>1072</v>
      </c>
      <c r="U794" s="71"/>
    </row>
    <row r="795" spans="1:21">
      <c r="A795" s="2"/>
      <c r="B795" s="5" t="s">
        <v>18</v>
      </c>
      <c r="C795" s="14"/>
      <c r="D795" s="14"/>
      <c r="E795" s="14"/>
      <c r="F795" s="53" t="s">
        <v>18</v>
      </c>
      <c r="G795" s="14"/>
      <c r="H795" s="53" t="s">
        <v>18</v>
      </c>
      <c r="I795" s="5" t="s">
        <v>23</v>
      </c>
      <c r="J795" s="13" t="s">
        <v>1075</v>
      </c>
      <c r="K795" s="13" t="s">
        <v>1074</v>
      </c>
      <c r="L795" s="14">
        <v>3000</v>
      </c>
      <c r="M795" s="14">
        <v>500</v>
      </c>
      <c r="N795" s="14">
        <v>1612</v>
      </c>
      <c r="O795" s="72">
        <v>514</v>
      </c>
      <c r="P795" s="72"/>
      <c r="Q795" s="74">
        <v>17.100000000000001</v>
      </c>
      <c r="R795" s="74"/>
      <c r="S795" s="15">
        <v>2.8</v>
      </c>
      <c r="T795" s="71" t="s">
        <v>1076</v>
      </c>
      <c r="U795" s="71"/>
    </row>
    <row r="796" spans="1:21" ht="25.5">
      <c r="A796" s="2"/>
      <c r="B796" s="5" t="s">
        <v>18</v>
      </c>
      <c r="C796" s="14"/>
      <c r="D796" s="14"/>
      <c r="E796" s="14"/>
      <c r="F796" s="53" t="s">
        <v>18</v>
      </c>
      <c r="G796" s="14"/>
      <c r="H796" s="53" t="s">
        <v>18</v>
      </c>
      <c r="I796" s="5" t="s">
        <v>23</v>
      </c>
      <c r="J796" s="13" t="s">
        <v>1077</v>
      </c>
      <c r="K796" s="13" t="s">
        <v>1074</v>
      </c>
      <c r="L796" s="14">
        <v>14000</v>
      </c>
      <c r="M796" s="14">
        <v>14000</v>
      </c>
      <c r="N796" s="14">
        <v>12348</v>
      </c>
      <c r="O796" s="72">
        <v>10335</v>
      </c>
      <c r="P796" s="72"/>
      <c r="Q796" s="74">
        <v>73.8</v>
      </c>
      <c r="R796" s="74"/>
      <c r="S796" s="15">
        <v>-26.2</v>
      </c>
      <c r="T796" s="71" t="s">
        <v>1078</v>
      </c>
      <c r="U796" s="71"/>
    </row>
    <row r="797" spans="1:21">
      <c r="A797" s="2"/>
      <c r="B797" s="5" t="s">
        <v>18</v>
      </c>
      <c r="C797" s="14"/>
      <c r="D797" s="14"/>
      <c r="E797" s="14"/>
      <c r="F797" s="53" t="s">
        <v>18</v>
      </c>
      <c r="G797" s="14"/>
      <c r="H797" s="53" t="s">
        <v>18</v>
      </c>
      <c r="I797" s="5" t="s">
        <v>23</v>
      </c>
      <c r="J797" s="13" t="s">
        <v>1079</v>
      </c>
      <c r="K797" s="13" t="s">
        <v>98</v>
      </c>
      <c r="L797" s="14">
        <v>60</v>
      </c>
      <c r="M797" s="14">
        <v>0</v>
      </c>
      <c r="N797" s="14">
        <v>0</v>
      </c>
      <c r="O797" s="72">
        <v>0</v>
      </c>
      <c r="P797" s="72"/>
      <c r="Q797" s="70" t="s">
        <v>26</v>
      </c>
      <c r="R797" s="70"/>
      <c r="S797" s="15">
        <v>0</v>
      </c>
      <c r="T797" s="71" t="s">
        <v>18</v>
      </c>
      <c r="U797" s="71"/>
    </row>
    <row r="798" spans="1:21">
      <c r="A798" s="2"/>
      <c r="B798" s="5" t="s">
        <v>29</v>
      </c>
      <c r="C798" s="14">
        <v>1143863781</v>
      </c>
      <c r="D798" s="14">
        <v>1474826563</v>
      </c>
      <c r="E798" s="14">
        <f t="shared" ref="E798:E799" si="181">D798-C798</f>
        <v>330962782</v>
      </c>
      <c r="F798" s="53">
        <f t="shared" ref="F798:F799" si="182">IFERROR((D798/C798-1)*100,0)</f>
        <v>28.933758328344172</v>
      </c>
      <c r="G798" s="14">
        <v>2087644159</v>
      </c>
      <c r="H798" s="53">
        <v>70.599999999999994</v>
      </c>
      <c r="I798" s="5" t="s">
        <v>18</v>
      </c>
      <c r="J798" s="13" t="s">
        <v>18</v>
      </c>
      <c r="K798" s="13" t="s">
        <v>18</v>
      </c>
      <c r="L798" s="14"/>
      <c r="M798" s="14"/>
      <c r="N798" s="14"/>
      <c r="O798" s="72"/>
      <c r="P798" s="72"/>
      <c r="Q798" s="70" t="s">
        <v>18</v>
      </c>
      <c r="R798" s="70"/>
      <c r="S798" s="12" t="s">
        <v>18</v>
      </c>
      <c r="T798" s="71" t="s">
        <v>18</v>
      </c>
      <c r="U798" s="71"/>
    </row>
    <row r="799" spans="1:21">
      <c r="A799" s="13" t="s">
        <v>1080</v>
      </c>
      <c r="B799" s="5" t="s">
        <v>974</v>
      </c>
      <c r="C799" s="14">
        <v>103290060</v>
      </c>
      <c r="D799" s="14">
        <v>165056489</v>
      </c>
      <c r="E799" s="14">
        <f t="shared" si="181"/>
        <v>61766429</v>
      </c>
      <c r="F799" s="53">
        <f t="shared" si="182"/>
        <v>59.799005828828065</v>
      </c>
      <c r="G799" s="14">
        <v>223751481</v>
      </c>
      <c r="H799" s="53">
        <v>73.8</v>
      </c>
      <c r="I799" s="5" t="s">
        <v>18</v>
      </c>
      <c r="J799" s="13" t="s">
        <v>18</v>
      </c>
      <c r="K799" s="13" t="s">
        <v>18</v>
      </c>
      <c r="L799" s="14"/>
      <c r="M799" s="14"/>
      <c r="N799" s="14"/>
      <c r="O799" s="72"/>
      <c r="P799" s="72"/>
      <c r="Q799" s="70" t="s">
        <v>18</v>
      </c>
      <c r="R799" s="70"/>
      <c r="S799" s="12" t="s">
        <v>18</v>
      </c>
      <c r="T799" s="71" t="s">
        <v>18</v>
      </c>
      <c r="U799" s="71"/>
    </row>
    <row r="800" spans="1:21">
      <c r="A800" s="13" t="s">
        <v>1081</v>
      </c>
      <c r="B800" s="5" t="s">
        <v>18</v>
      </c>
      <c r="C800" s="14"/>
      <c r="D800" s="14"/>
      <c r="E800" s="14"/>
      <c r="F800" s="53" t="s">
        <v>18</v>
      </c>
      <c r="G800" s="14"/>
      <c r="H800" s="53" t="s">
        <v>18</v>
      </c>
      <c r="I800" s="5" t="s">
        <v>23</v>
      </c>
      <c r="J800" s="13" t="s">
        <v>1082</v>
      </c>
      <c r="K800" s="13" t="s">
        <v>1083</v>
      </c>
      <c r="L800" s="14">
        <v>17001</v>
      </c>
      <c r="M800" s="14">
        <v>5005</v>
      </c>
      <c r="N800" s="14">
        <v>864</v>
      </c>
      <c r="O800" s="72">
        <v>966</v>
      </c>
      <c r="P800" s="72"/>
      <c r="Q800" s="74">
        <v>5.7</v>
      </c>
      <c r="R800" s="74"/>
      <c r="S800" s="15">
        <v>-80.7</v>
      </c>
      <c r="T800" s="71" t="s">
        <v>3482</v>
      </c>
      <c r="U800" s="71"/>
    </row>
    <row r="801" spans="1:21">
      <c r="A801" s="2"/>
      <c r="B801" s="5" t="s">
        <v>18</v>
      </c>
      <c r="C801" s="14"/>
      <c r="D801" s="14"/>
      <c r="E801" s="14"/>
      <c r="F801" s="53" t="s">
        <v>18</v>
      </c>
      <c r="G801" s="14"/>
      <c r="H801" s="53" t="s">
        <v>18</v>
      </c>
      <c r="I801" s="5" t="s">
        <v>23</v>
      </c>
      <c r="J801" s="13" t="s">
        <v>1084</v>
      </c>
      <c r="K801" s="13" t="s">
        <v>1085</v>
      </c>
      <c r="L801" s="14">
        <v>156</v>
      </c>
      <c r="M801" s="14">
        <v>117</v>
      </c>
      <c r="N801" s="14">
        <v>121</v>
      </c>
      <c r="O801" s="72">
        <v>205</v>
      </c>
      <c r="P801" s="72"/>
      <c r="Q801" s="74">
        <v>131.4</v>
      </c>
      <c r="R801" s="74"/>
      <c r="S801" s="15">
        <v>75.2</v>
      </c>
      <c r="T801" s="71" t="s">
        <v>3483</v>
      </c>
      <c r="U801" s="71"/>
    </row>
    <row r="802" spans="1:21">
      <c r="A802" s="2"/>
      <c r="B802" s="5" t="s">
        <v>18</v>
      </c>
      <c r="C802" s="14"/>
      <c r="D802" s="14"/>
      <c r="E802" s="14"/>
      <c r="F802" s="53" t="s">
        <v>18</v>
      </c>
      <c r="G802" s="14"/>
      <c r="H802" s="53" t="s">
        <v>18</v>
      </c>
      <c r="I802" s="5" t="s">
        <v>23</v>
      </c>
      <c r="J802" s="13" t="s">
        <v>1086</v>
      </c>
      <c r="K802" s="13" t="s">
        <v>1085</v>
      </c>
      <c r="L802" s="14">
        <v>13120</v>
      </c>
      <c r="M802" s="14">
        <v>8895</v>
      </c>
      <c r="N802" s="14">
        <v>8608</v>
      </c>
      <c r="O802" s="72">
        <v>9393</v>
      </c>
      <c r="P802" s="72"/>
      <c r="Q802" s="74">
        <v>71.599999999999994</v>
      </c>
      <c r="R802" s="74"/>
      <c r="S802" s="15">
        <v>5.6</v>
      </c>
      <c r="T802" s="71" t="s">
        <v>1087</v>
      </c>
      <c r="U802" s="71"/>
    </row>
    <row r="803" spans="1:21">
      <c r="A803" s="2"/>
      <c r="B803" s="5" t="s">
        <v>18</v>
      </c>
      <c r="C803" s="14"/>
      <c r="D803" s="14"/>
      <c r="E803" s="14"/>
      <c r="F803" s="53" t="s">
        <v>18</v>
      </c>
      <c r="G803" s="14"/>
      <c r="H803" s="53" t="s">
        <v>18</v>
      </c>
      <c r="I803" s="5" t="s">
        <v>23</v>
      </c>
      <c r="J803" s="13" t="s">
        <v>1088</v>
      </c>
      <c r="K803" s="13" t="s">
        <v>1085</v>
      </c>
      <c r="L803" s="14">
        <v>28496</v>
      </c>
      <c r="M803" s="14">
        <v>28496</v>
      </c>
      <c r="N803" s="14">
        <v>27402</v>
      </c>
      <c r="O803" s="72">
        <v>29797</v>
      </c>
      <c r="P803" s="72"/>
      <c r="Q803" s="70" t="s">
        <v>69</v>
      </c>
      <c r="R803" s="70"/>
      <c r="S803" s="15">
        <v>4.5999999999999996</v>
      </c>
      <c r="T803" s="71" t="s">
        <v>1089</v>
      </c>
      <c r="U803" s="71"/>
    </row>
    <row r="804" spans="1:21">
      <c r="A804" s="2"/>
      <c r="B804" s="5" t="s">
        <v>29</v>
      </c>
      <c r="C804" s="14">
        <v>103290060</v>
      </c>
      <c r="D804" s="14">
        <v>165056489</v>
      </c>
      <c r="E804" s="14">
        <f t="shared" ref="E804:E805" si="183">D804-C804</f>
        <v>61766429</v>
      </c>
      <c r="F804" s="53">
        <f t="shared" ref="F804:F805" si="184">IFERROR((D804/C804-1)*100,0)</f>
        <v>59.799005828828065</v>
      </c>
      <c r="G804" s="14">
        <v>223751481</v>
      </c>
      <c r="H804" s="53">
        <v>73.8</v>
      </c>
      <c r="I804" s="5" t="s">
        <v>18</v>
      </c>
      <c r="J804" s="13" t="s">
        <v>18</v>
      </c>
      <c r="K804" s="13" t="s">
        <v>18</v>
      </c>
      <c r="L804" s="14"/>
      <c r="M804" s="14"/>
      <c r="N804" s="14"/>
      <c r="O804" s="72"/>
      <c r="P804" s="72"/>
      <c r="Q804" s="70" t="s">
        <v>18</v>
      </c>
      <c r="R804" s="70"/>
      <c r="S804" s="12" t="s">
        <v>18</v>
      </c>
      <c r="T804" s="71" t="s">
        <v>18</v>
      </c>
      <c r="U804" s="71"/>
    </row>
    <row r="805" spans="1:21">
      <c r="A805" s="13" t="s">
        <v>1090</v>
      </c>
      <c r="B805" s="5" t="s">
        <v>974</v>
      </c>
      <c r="C805" s="14">
        <v>34980240</v>
      </c>
      <c r="D805" s="14">
        <v>51181713</v>
      </c>
      <c r="E805" s="14">
        <f t="shared" si="183"/>
        <v>16201473</v>
      </c>
      <c r="F805" s="53">
        <f t="shared" si="184"/>
        <v>46.31607158784503</v>
      </c>
      <c r="G805" s="14">
        <v>79411746</v>
      </c>
      <c r="H805" s="53">
        <v>64.5</v>
      </c>
      <c r="I805" s="5" t="s">
        <v>18</v>
      </c>
      <c r="J805" s="13" t="s">
        <v>18</v>
      </c>
      <c r="K805" s="13" t="s">
        <v>18</v>
      </c>
      <c r="L805" s="14"/>
      <c r="M805" s="14"/>
      <c r="N805" s="14"/>
      <c r="O805" s="72"/>
      <c r="P805" s="72"/>
      <c r="Q805" s="70" t="s">
        <v>18</v>
      </c>
      <c r="R805" s="70"/>
      <c r="S805" s="12" t="s">
        <v>18</v>
      </c>
      <c r="T805" s="71" t="s">
        <v>18</v>
      </c>
      <c r="U805" s="71"/>
    </row>
    <row r="806" spans="1:21">
      <c r="A806" s="13" t="s">
        <v>1091</v>
      </c>
      <c r="B806" s="5" t="s">
        <v>18</v>
      </c>
      <c r="C806" s="14"/>
      <c r="D806" s="14"/>
      <c r="E806" s="14"/>
      <c r="F806" s="53" t="s">
        <v>18</v>
      </c>
      <c r="G806" s="14"/>
      <c r="H806" s="53" t="s">
        <v>18</v>
      </c>
      <c r="I806" s="5" t="s">
        <v>23</v>
      </c>
      <c r="J806" s="13" t="s">
        <v>1092</v>
      </c>
      <c r="K806" s="13" t="s">
        <v>1093</v>
      </c>
      <c r="L806" s="14">
        <v>20000</v>
      </c>
      <c r="M806" s="14">
        <v>16000</v>
      </c>
      <c r="N806" s="14">
        <v>19620</v>
      </c>
      <c r="O806" s="72">
        <v>22672</v>
      </c>
      <c r="P806" s="72"/>
      <c r="Q806" s="74">
        <v>113.4</v>
      </c>
      <c r="R806" s="74"/>
      <c r="S806" s="15">
        <v>41.7</v>
      </c>
      <c r="T806" s="71" t="s">
        <v>3484</v>
      </c>
      <c r="U806" s="71"/>
    </row>
    <row r="807" spans="1:21">
      <c r="A807" s="2"/>
      <c r="B807" s="5" t="s">
        <v>29</v>
      </c>
      <c r="C807" s="14">
        <v>34980240</v>
      </c>
      <c r="D807" s="14">
        <v>51181713</v>
      </c>
      <c r="E807" s="14">
        <f t="shared" ref="E807:E808" si="185">D807-C807</f>
        <v>16201473</v>
      </c>
      <c r="F807" s="53">
        <f t="shared" ref="F807:F808" si="186">IFERROR((D807/C807-1)*100,0)</f>
        <v>46.31607158784503</v>
      </c>
      <c r="G807" s="14">
        <v>79411746</v>
      </c>
      <c r="H807" s="53">
        <v>64.5</v>
      </c>
      <c r="I807" s="5" t="s">
        <v>18</v>
      </c>
      <c r="J807" s="13" t="s">
        <v>18</v>
      </c>
      <c r="K807" s="13" t="s">
        <v>18</v>
      </c>
      <c r="L807" s="14"/>
      <c r="M807" s="14"/>
      <c r="N807" s="14"/>
      <c r="O807" s="72"/>
      <c r="P807" s="72"/>
      <c r="Q807" s="70" t="s">
        <v>18</v>
      </c>
      <c r="R807" s="70"/>
      <c r="S807" s="12" t="s">
        <v>18</v>
      </c>
      <c r="T807" s="71" t="s">
        <v>18</v>
      </c>
      <c r="U807" s="71"/>
    </row>
    <row r="808" spans="1:21">
      <c r="A808" s="13" t="s">
        <v>1094</v>
      </c>
      <c r="B808" s="5" t="s">
        <v>974</v>
      </c>
      <c r="C808" s="14">
        <v>67413620</v>
      </c>
      <c r="D808" s="14">
        <v>45600955</v>
      </c>
      <c r="E808" s="14">
        <f t="shared" si="185"/>
        <v>-21812665</v>
      </c>
      <c r="F808" s="53">
        <f t="shared" si="186"/>
        <v>-32.356465948572414</v>
      </c>
      <c r="G808" s="14">
        <v>50000000</v>
      </c>
      <c r="H808" s="53">
        <v>91.2</v>
      </c>
      <c r="I808" s="5" t="s">
        <v>18</v>
      </c>
      <c r="J808" s="13" t="s">
        <v>18</v>
      </c>
      <c r="K808" s="13" t="s">
        <v>18</v>
      </c>
      <c r="L808" s="14"/>
      <c r="M808" s="14"/>
      <c r="N808" s="14"/>
      <c r="O808" s="72"/>
      <c r="P808" s="72"/>
      <c r="Q808" s="70" t="s">
        <v>18</v>
      </c>
      <c r="R808" s="70"/>
      <c r="S808" s="12" t="s">
        <v>18</v>
      </c>
      <c r="T808" s="71" t="s">
        <v>18</v>
      </c>
      <c r="U808" s="71"/>
    </row>
    <row r="809" spans="1:21" ht="25.5">
      <c r="A809" s="13" t="s">
        <v>1038</v>
      </c>
      <c r="B809" s="5" t="s">
        <v>18</v>
      </c>
      <c r="C809" s="14"/>
      <c r="D809" s="14"/>
      <c r="E809" s="14"/>
      <c r="F809" s="53" t="s">
        <v>18</v>
      </c>
      <c r="G809" s="14"/>
      <c r="H809" s="53" t="s">
        <v>18</v>
      </c>
      <c r="I809" s="5" t="s">
        <v>23</v>
      </c>
      <c r="J809" s="13" t="s">
        <v>1095</v>
      </c>
      <c r="K809" s="13" t="s">
        <v>1096</v>
      </c>
      <c r="L809" s="14">
        <v>366</v>
      </c>
      <c r="M809" s="14">
        <v>274</v>
      </c>
      <c r="N809" s="14">
        <v>273</v>
      </c>
      <c r="O809" s="72">
        <v>274</v>
      </c>
      <c r="P809" s="72"/>
      <c r="Q809" s="74">
        <v>74.900000000000006</v>
      </c>
      <c r="R809" s="74"/>
      <c r="S809" s="15">
        <v>0</v>
      </c>
      <c r="T809" s="71" t="s">
        <v>18</v>
      </c>
      <c r="U809" s="71"/>
    </row>
    <row r="810" spans="1:21">
      <c r="A810" s="2"/>
      <c r="B810" s="5" t="s">
        <v>29</v>
      </c>
      <c r="C810" s="14">
        <v>67413620</v>
      </c>
      <c r="D810" s="14">
        <v>45600955</v>
      </c>
      <c r="E810" s="14">
        <f>D810-C810</f>
        <v>-21812665</v>
      </c>
      <c r="F810" s="53">
        <f>IFERROR((D810/C810-1)*100,0)</f>
        <v>-32.356465948572414</v>
      </c>
      <c r="G810" s="14">
        <v>50000000</v>
      </c>
      <c r="H810" s="53">
        <v>91.2</v>
      </c>
      <c r="I810" s="5" t="s">
        <v>18</v>
      </c>
      <c r="J810" s="13" t="s">
        <v>18</v>
      </c>
      <c r="K810" s="13" t="s">
        <v>18</v>
      </c>
      <c r="L810" s="14"/>
      <c r="M810" s="14"/>
      <c r="N810" s="14"/>
      <c r="O810" s="72"/>
      <c r="P810" s="72"/>
      <c r="Q810" s="70" t="s">
        <v>18</v>
      </c>
      <c r="R810" s="70"/>
      <c r="S810" s="12" t="s">
        <v>18</v>
      </c>
      <c r="T810" s="71" t="s">
        <v>18</v>
      </c>
      <c r="U810" s="71"/>
    </row>
    <row r="811" spans="1:21">
      <c r="A811" s="11" t="s">
        <v>1097</v>
      </c>
      <c r="B811" s="5" t="s">
        <v>18</v>
      </c>
      <c r="C811" s="14"/>
      <c r="D811" s="14"/>
      <c r="E811" s="14"/>
      <c r="F811" s="53" t="s">
        <v>18</v>
      </c>
      <c r="G811" s="14"/>
      <c r="H811" s="53" t="s">
        <v>18</v>
      </c>
      <c r="I811" s="5" t="s">
        <v>18</v>
      </c>
      <c r="J811" s="13" t="s">
        <v>18</v>
      </c>
      <c r="K811" s="13" t="s">
        <v>18</v>
      </c>
      <c r="L811" s="14"/>
      <c r="M811" s="14"/>
      <c r="N811" s="14"/>
      <c r="O811" s="72"/>
      <c r="P811" s="72"/>
      <c r="Q811" s="70" t="s">
        <v>18</v>
      </c>
      <c r="R811" s="70"/>
      <c r="S811" s="12" t="s">
        <v>18</v>
      </c>
      <c r="T811" s="71" t="s">
        <v>18</v>
      </c>
      <c r="U811" s="71"/>
    </row>
    <row r="812" spans="1:21">
      <c r="A812" s="13" t="s">
        <v>1098</v>
      </c>
      <c r="B812" s="5" t="s">
        <v>748</v>
      </c>
      <c r="C812" s="14">
        <v>106854983</v>
      </c>
      <c r="D812" s="14">
        <v>143531789</v>
      </c>
      <c r="E812" s="14">
        <f t="shared" ref="E812:E814" si="187">D812-C812</f>
        <v>36676806</v>
      </c>
      <c r="F812" s="53">
        <f t="shared" ref="F812:F814" si="188">IFERROR((D812/C812-1)*100,0)</f>
        <v>34.323907945406717</v>
      </c>
      <c r="G812" s="14">
        <v>163846789</v>
      </c>
      <c r="H812" s="53">
        <v>87.6</v>
      </c>
      <c r="I812" s="5" t="s">
        <v>18</v>
      </c>
      <c r="J812" s="13" t="s">
        <v>18</v>
      </c>
      <c r="K812" s="13" t="s">
        <v>18</v>
      </c>
      <c r="L812" s="14"/>
      <c r="M812" s="14"/>
      <c r="N812" s="14"/>
      <c r="O812" s="72"/>
      <c r="P812" s="72"/>
      <c r="Q812" s="70" t="s">
        <v>18</v>
      </c>
      <c r="R812" s="70"/>
      <c r="S812" s="12" t="s">
        <v>18</v>
      </c>
      <c r="T812" s="71" t="s">
        <v>18</v>
      </c>
      <c r="U812" s="71"/>
    </row>
    <row r="813" spans="1:21">
      <c r="A813" s="2"/>
      <c r="B813" s="5" t="s">
        <v>974</v>
      </c>
      <c r="C813" s="14">
        <v>3312517001</v>
      </c>
      <c r="D813" s="14">
        <v>4842724837</v>
      </c>
      <c r="E813" s="14">
        <f t="shared" si="187"/>
        <v>1530207836</v>
      </c>
      <c r="F813" s="53">
        <f t="shared" si="188"/>
        <v>46.194716450905851</v>
      </c>
      <c r="G813" s="14">
        <v>6205590711</v>
      </c>
      <c r="H813" s="53">
        <v>78</v>
      </c>
      <c r="I813" s="5" t="s">
        <v>18</v>
      </c>
      <c r="J813" s="13" t="s">
        <v>18</v>
      </c>
      <c r="K813" s="13" t="s">
        <v>18</v>
      </c>
      <c r="L813" s="14"/>
      <c r="M813" s="14"/>
      <c r="N813" s="14"/>
      <c r="O813" s="72"/>
      <c r="P813" s="72"/>
      <c r="Q813" s="70" t="s">
        <v>18</v>
      </c>
      <c r="R813" s="70"/>
      <c r="S813" s="12" t="s">
        <v>18</v>
      </c>
      <c r="T813" s="71" t="s">
        <v>18</v>
      </c>
      <c r="U813" s="71"/>
    </row>
    <row r="814" spans="1:21">
      <c r="A814" s="2"/>
      <c r="B814" s="5" t="s">
        <v>310</v>
      </c>
      <c r="C814" s="14">
        <v>1384155</v>
      </c>
      <c r="D814" s="14">
        <v>13526915</v>
      </c>
      <c r="E814" s="14">
        <f t="shared" si="187"/>
        <v>12142760</v>
      </c>
      <c r="F814" s="53">
        <f t="shared" si="188"/>
        <v>877.26880298810454</v>
      </c>
      <c r="G814" s="14">
        <v>33704478</v>
      </c>
      <c r="H814" s="53">
        <v>40.1</v>
      </c>
      <c r="I814" s="5" t="s">
        <v>18</v>
      </c>
      <c r="J814" s="13" t="s">
        <v>18</v>
      </c>
      <c r="K814" s="13" t="s">
        <v>18</v>
      </c>
      <c r="L814" s="14"/>
      <c r="M814" s="14"/>
      <c r="N814" s="14"/>
      <c r="O814" s="72"/>
      <c r="P814" s="72"/>
      <c r="Q814" s="70" t="s">
        <v>18</v>
      </c>
      <c r="R814" s="70"/>
      <c r="S814" s="12" t="s">
        <v>18</v>
      </c>
      <c r="T814" s="71" t="s">
        <v>18</v>
      </c>
      <c r="U814" s="71"/>
    </row>
    <row r="815" spans="1:21">
      <c r="A815" s="13" t="s">
        <v>1099</v>
      </c>
      <c r="B815" s="5" t="s">
        <v>18</v>
      </c>
      <c r="C815" s="14"/>
      <c r="D815" s="14"/>
      <c r="E815" s="14"/>
      <c r="F815" s="53" t="s">
        <v>18</v>
      </c>
      <c r="G815" s="14"/>
      <c r="H815" s="53" t="s">
        <v>18</v>
      </c>
      <c r="I815" s="5" t="s">
        <v>23</v>
      </c>
      <c r="J815" s="13" t="s">
        <v>1100</v>
      </c>
      <c r="K815" s="13" t="s">
        <v>80</v>
      </c>
      <c r="L815" s="14">
        <v>1006</v>
      </c>
      <c r="M815" s="14">
        <v>726</v>
      </c>
      <c r="N815" s="14">
        <v>442</v>
      </c>
      <c r="O815" s="72">
        <v>436</v>
      </c>
      <c r="P815" s="72"/>
      <c r="Q815" s="74">
        <v>43.3</v>
      </c>
      <c r="R815" s="74"/>
      <c r="S815" s="15">
        <v>-39.9</v>
      </c>
      <c r="T815" s="71" t="s">
        <v>1101</v>
      </c>
      <c r="U815" s="71"/>
    </row>
    <row r="816" spans="1:21">
      <c r="A816" s="2"/>
      <c r="B816" s="5" t="s">
        <v>18</v>
      </c>
      <c r="C816" s="14"/>
      <c r="D816" s="14"/>
      <c r="E816" s="14"/>
      <c r="F816" s="53" t="s">
        <v>18</v>
      </c>
      <c r="G816" s="14"/>
      <c r="H816" s="53" t="s">
        <v>18</v>
      </c>
      <c r="I816" s="5" t="s">
        <v>23</v>
      </c>
      <c r="J816" s="13" t="s">
        <v>1102</v>
      </c>
      <c r="K816" s="13" t="s">
        <v>1103</v>
      </c>
      <c r="L816" s="14">
        <v>13</v>
      </c>
      <c r="M816" s="14">
        <v>11</v>
      </c>
      <c r="N816" s="14">
        <v>41.84</v>
      </c>
      <c r="O816" s="72">
        <v>10</v>
      </c>
      <c r="P816" s="72"/>
      <c r="Q816" s="74">
        <v>76.900000000000006</v>
      </c>
      <c r="R816" s="74"/>
      <c r="S816" s="15">
        <v>-9.1</v>
      </c>
      <c r="T816" s="71" t="s">
        <v>1104</v>
      </c>
      <c r="U816" s="71"/>
    </row>
    <row r="817" spans="1:21">
      <c r="A817" s="2"/>
      <c r="B817" s="5" t="s">
        <v>18</v>
      </c>
      <c r="C817" s="14"/>
      <c r="D817" s="14"/>
      <c r="E817" s="14"/>
      <c r="F817" s="53" t="s">
        <v>18</v>
      </c>
      <c r="G817" s="14"/>
      <c r="H817" s="53" t="s">
        <v>18</v>
      </c>
      <c r="I817" s="5" t="s">
        <v>23</v>
      </c>
      <c r="J817" s="13" t="s">
        <v>1105</v>
      </c>
      <c r="K817" s="13" t="s">
        <v>986</v>
      </c>
      <c r="L817" s="14">
        <v>218</v>
      </c>
      <c r="M817" s="14">
        <v>181</v>
      </c>
      <c r="N817" s="14">
        <v>232.96</v>
      </c>
      <c r="O817" s="72">
        <v>336.99</v>
      </c>
      <c r="P817" s="72"/>
      <c r="Q817" s="74">
        <v>154.6</v>
      </c>
      <c r="R817" s="74"/>
      <c r="S817" s="15">
        <v>86.2</v>
      </c>
      <c r="T817" s="71" t="s">
        <v>3485</v>
      </c>
      <c r="U817" s="71"/>
    </row>
    <row r="818" spans="1:21">
      <c r="A818" s="2"/>
      <c r="B818" s="5" t="s">
        <v>18</v>
      </c>
      <c r="C818" s="14"/>
      <c r="D818" s="14"/>
      <c r="E818" s="14"/>
      <c r="F818" s="53" t="s">
        <v>18</v>
      </c>
      <c r="G818" s="14"/>
      <c r="H818" s="53" t="s">
        <v>18</v>
      </c>
      <c r="I818" s="5" t="s">
        <v>23</v>
      </c>
      <c r="J818" s="13" t="s">
        <v>1106</v>
      </c>
      <c r="K818" s="13" t="s">
        <v>891</v>
      </c>
      <c r="L818" s="14">
        <v>1300</v>
      </c>
      <c r="M818" s="14">
        <v>974</v>
      </c>
      <c r="N818" s="14">
        <v>1406</v>
      </c>
      <c r="O818" s="72">
        <v>1562.2</v>
      </c>
      <c r="P818" s="72"/>
      <c r="Q818" s="74">
        <v>120.2</v>
      </c>
      <c r="R818" s="74"/>
      <c r="S818" s="15">
        <v>60.4</v>
      </c>
      <c r="T818" s="71" t="s">
        <v>1107</v>
      </c>
      <c r="U818" s="71"/>
    </row>
    <row r="819" spans="1:21" ht="25.5">
      <c r="A819" s="2"/>
      <c r="B819" s="5" t="s">
        <v>18</v>
      </c>
      <c r="C819" s="14"/>
      <c r="D819" s="14"/>
      <c r="E819" s="14"/>
      <c r="F819" s="53" t="s">
        <v>18</v>
      </c>
      <c r="G819" s="14"/>
      <c r="H819" s="53" t="s">
        <v>18</v>
      </c>
      <c r="I819" s="5" t="s">
        <v>23</v>
      </c>
      <c r="J819" s="13" t="s">
        <v>1108</v>
      </c>
      <c r="K819" s="13" t="s">
        <v>1109</v>
      </c>
      <c r="L819" s="14">
        <v>25</v>
      </c>
      <c r="M819" s="14">
        <v>19</v>
      </c>
      <c r="N819" s="14">
        <v>20.05</v>
      </c>
      <c r="O819" s="72">
        <v>19</v>
      </c>
      <c r="P819" s="72"/>
      <c r="Q819" s="74">
        <v>76</v>
      </c>
      <c r="R819" s="74"/>
      <c r="S819" s="15">
        <v>0</v>
      </c>
      <c r="T819" s="71" t="s">
        <v>18</v>
      </c>
      <c r="U819" s="71"/>
    </row>
    <row r="820" spans="1:21">
      <c r="A820" s="2"/>
      <c r="B820" s="5" t="s">
        <v>29</v>
      </c>
      <c r="C820" s="14">
        <v>3420756139</v>
      </c>
      <c r="D820" s="14">
        <v>4999783541</v>
      </c>
      <c r="E820" s="14">
        <f t="shared" ref="E820:E821" si="189">D820-C820</f>
        <v>1579027402</v>
      </c>
      <c r="F820" s="53">
        <f t="shared" ref="F820:F821" si="190">IFERROR((D820/C820-1)*100,0)</f>
        <v>46.160186164618032</v>
      </c>
      <c r="G820" s="14">
        <v>6403141978</v>
      </c>
      <c r="H820" s="53">
        <v>78.099999999999994</v>
      </c>
      <c r="I820" s="5" t="s">
        <v>18</v>
      </c>
      <c r="J820" s="13" t="s">
        <v>18</v>
      </c>
      <c r="K820" s="13" t="s">
        <v>18</v>
      </c>
      <c r="L820" s="14"/>
      <c r="M820" s="14"/>
      <c r="N820" s="14"/>
      <c r="O820" s="72"/>
      <c r="P820" s="72"/>
      <c r="Q820" s="70" t="s">
        <v>18</v>
      </c>
      <c r="R820" s="70"/>
      <c r="S820" s="12" t="s">
        <v>18</v>
      </c>
      <c r="T820" s="71" t="s">
        <v>18</v>
      </c>
      <c r="U820" s="71"/>
    </row>
    <row r="821" spans="1:21">
      <c r="A821" s="13" t="s">
        <v>1110</v>
      </c>
      <c r="B821" s="5" t="s">
        <v>63</v>
      </c>
      <c r="C821" s="14">
        <v>638086854</v>
      </c>
      <c r="D821" s="14">
        <v>764048349</v>
      </c>
      <c r="E821" s="14">
        <f t="shared" si="189"/>
        <v>125961495</v>
      </c>
      <c r="F821" s="53">
        <f t="shared" si="190"/>
        <v>19.74049366639985</v>
      </c>
      <c r="G821" s="14">
        <v>846663628</v>
      </c>
      <c r="H821" s="53">
        <v>90.2</v>
      </c>
      <c r="I821" s="5" t="s">
        <v>18</v>
      </c>
      <c r="J821" s="13" t="s">
        <v>18</v>
      </c>
      <c r="K821" s="13" t="s">
        <v>18</v>
      </c>
      <c r="L821" s="14"/>
      <c r="M821" s="14"/>
      <c r="N821" s="14"/>
      <c r="O821" s="72"/>
      <c r="P821" s="72"/>
      <c r="Q821" s="70" t="s">
        <v>18</v>
      </c>
      <c r="R821" s="70"/>
      <c r="S821" s="12" t="s">
        <v>18</v>
      </c>
      <c r="T821" s="71" t="s">
        <v>18</v>
      </c>
      <c r="U821" s="71"/>
    </row>
    <row r="822" spans="1:21">
      <c r="A822" s="13" t="s">
        <v>1111</v>
      </c>
      <c r="B822" s="5" t="s">
        <v>18</v>
      </c>
      <c r="C822" s="14"/>
      <c r="D822" s="14"/>
      <c r="E822" s="14"/>
      <c r="F822" s="53" t="s">
        <v>18</v>
      </c>
      <c r="G822" s="14"/>
      <c r="H822" s="53" t="s">
        <v>18</v>
      </c>
      <c r="I822" s="5" t="s">
        <v>23</v>
      </c>
      <c r="J822" s="13" t="s">
        <v>699</v>
      </c>
      <c r="K822" s="13" t="s">
        <v>700</v>
      </c>
      <c r="L822" s="14">
        <v>1230</v>
      </c>
      <c r="M822" s="14">
        <v>907</v>
      </c>
      <c r="N822" s="14">
        <v>1321</v>
      </c>
      <c r="O822" s="72">
        <v>787</v>
      </c>
      <c r="P822" s="72"/>
      <c r="Q822" s="74">
        <v>64</v>
      </c>
      <c r="R822" s="74"/>
      <c r="S822" s="15">
        <v>-13.2</v>
      </c>
      <c r="T822" s="71" t="s">
        <v>1112</v>
      </c>
      <c r="U822" s="71"/>
    </row>
    <row r="823" spans="1:21">
      <c r="A823" s="2"/>
      <c r="B823" s="5" t="s">
        <v>18</v>
      </c>
      <c r="C823" s="14"/>
      <c r="D823" s="14"/>
      <c r="E823" s="14"/>
      <c r="F823" s="53" t="s">
        <v>18</v>
      </c>
      <c r="G823" s="14"/>
      <c r="H823" s="53" t="s">
        <v>18</v>
      </c>
      <c r="I823" s="5" t="s">
        <v>23</v>
      </c>
      <c r="J823" s="13" t="s">
        <v>842</v>
      </c>
      <c r="K823" s="13" t="s">
        <v>66</v>
      </c>
      <c r="L823" s="14">
        <v>90189</v>
      </c>
      <c r="M823" s="14">
        <v>69446</v>
      </c>
      <c r="N823" s="14">
        <v>66662</v>
      </c>
      <c r="O823" s="72">
        <v>63864</v>
      </c>
      <c r="P823" s="72"/>
      <c r="Q823" s="74">
        <v>70.8</v>
      </c>
      <c r="R823" s="74"/>
      <c r="S823" s="15">
        <v>-8</v>
      </c>
      <c r="T823" s="71" t="s">
        <v>1112</v>
      </c>
      <c r="U823" s="71"/>
    </row>
    <row r="824" spans="1:21">
      <c r="A824" s="2"/>
      <c r="B824" s="5" t="s">
        <v>18</v>
      </c>
      <c r="C824" s="14"/>
      <c r="D824" s="14"/>
      <c r="E824" s="14"/>
      <c r="F824" s="53" t="s">
        <v>18</v>
      </c>
      <c r="G824" s="14"/>
      <c r="H824" s="53" t="s">
        <v>18</v>
      </c>
      <c r="I824" s="5" t="s">
        <v>23</v>
      </c>
      <c r="J824" s="13" t="s">
        <v>1113</v>
      </c>
      <c r="K824" s="13" t="s">
        <v>1114</v>
      </c>
      <c r="L824" s="14">
        <v>9000</v>
      </c>
      <c r="M824" s="14">
        <v>7425</v>
      </c>
      <c r="N824" s="14">
        <v>10428</v>
      </c>
      <c r="O824" s="72">
        <v>10520</v>
      </c>
      <c r="P824" s="72"/>
      <c r="Q824" s="74">
        <v>116.9</v>
      </c>
      <c r="R824" s="74"/>
      <c r="S824" s="15">
        <v>41.7</v>
      </c>
      <c r="T824" s="71" t="s">
        <v>1115</v>
      </c>
      <c r="U824" s="71"/>
    </row>
    <row r="825" spans="1:21">
      <c r="A825" s="2"/>
      <c r="B825" s="5" t="s">
        <v>18</v>
      </c>
      <c r="C825" s="14"/>
      <c r="D825" s="14"/>
      <c r="E825" s="14"/>
      <c r="F825" s="53" t="s">
        <v>18</v>
      </c>
      <c r="G825" s="14"/>
      <c r="H825" s="53" t="s">
        <v>18</v>
      </c>
      <c r="I825" s="5" t="s">
        <v>23</v>
      </c>
      <c r="J825" s="13" t="s">
        <v>1116</v>
      </c>
      <c r="K825" s="13" t="s">
        <v>1074</v>
      </c>
      <c r="L825" s="14">
        <v>2603</v>
      </c>
      <c r="M825" s="14">
        <v>1360</v>
      </c>
      <c r="N825" s="14">
        <v>418</v>
      </c>
      <c r="O825" s="72">
        <v>959</v>
      </c>
      <c r="P825" s="72"/>
      <c r="Q825" s="74">
        <v>36.799999999999997</v>
      </c>
      <c r="R825" s="74"/>
      <c r="S825" s="15">
        <v>-29.5</v>
      </c>
      <c r="T825" s="71" t="s">
        <v>1104</v>
      </c>
      <c r="U825" s="71"/>
    </row>
    <row r="826" spans="1:21">
      <c r="A826" s="2"/>
      <c r="B826" s="5" t="s">
        <v>18</v>
      </c>
      <c r="C826" s="14"/>
      <c r="D826" s="14"/>
      <c r="E826" s="14"/>
      <c r="F826" s="53" t="s">
        <v>18</v>
      </c>
      <c r="G826" s="14"/>
      <c r="H826" s="53" t="s">
        <v>18</v>
      </c>
      <c r="I826" s="5" t="s">
        <v>23</v>
      </c>
      <c r="J826" s="13" t="s">
        <v>1073</v>
      </c>
      <c r="K826" s="13" t="s">
        <v>1074</v>
      </c>
      <c r="L826" s="14">
        <v>20000</v>
      </c>
      <c r="M826" s="14">
        <v>14460</v>
      </c>
      <c r="N826" s="14">
        <v>10463</v>
      </c>
      <c r="O826" s="72">
        <v>8303</v>
      </c>
      <c r="P826" s="72"/>
      <c r="Q826" s="74">
        <v>41.5</v>
      </c>
      <c r="R826" s="74"/>
      <c r="S826" s="15">
        <v>-42.6</v>
      </c>
      <c r="T826" s="71" t="s">
        <v>1104</v>
      </c>
      <c r="U826" s="71"/>
    </row>
    <row r="827" spans="1:21">
      <c r="A827" s="2"/>
      <c r="B827" s="5" t="s">
        <v>29</v>
      </c>
      <c r="C827" s="14">
        <v>638086854</v>
      </c>
      <c r="D827" s="14">
        <v>764048349</v>
      </c>
      <c r="E827" s="14">
        <f t="shared" ref="E827:E828" si="191">D827-C827</f>
        <v>125961495</v>
      </c>
      <c r="F827" s="53">
        <f t="shared" ref="F827:F828" si="192">IFERROR((D827/C827-1)*100,0)</f>
        <v>19.74049366639985</v>
      </c>
      <c r="G827" s="14">
        <v>846663628</v>
      </c>
      <c r="H827" s="53">
        <v>90.2</v>
      </c>
      <c r="I827" s="5" t="s">
        <v>18</v>
      </c>
      <c r="J827" s="13" t="s">
        <v>18</v>
      </c>
      <c r="K827" s="13" t="s">
        <v>18</v>
      </c>
      <c r="L827" s="14"/>
      <c r="M827" s="14"/>
      <c r="N827" s="14"/>
      <c r="O827" s="72"/>
      <c r="P827" s="72"/>
      <c r="Q827" s="70" t="s">
        <v>18</v>
      </c>
      <c r="R827" s="70"/>
      <c r="S827" s="12" t="s">
        <v>18</v>
      </c>
      <c r="T827" s="71" t="s">
        <v>18</v>
      </c>
      <c r="U827" s="71"/>
    </row>
    <row r="828" spans="1:21">
      <c r="A828" s="13" t="s">
        <v>1117</v>
      </c>
      <c r="B828" s="5" t="s">
        <v>32</v>
      </c>
      <c r="C828" s="14">
        <v>1160721508</v>
      </c>
      <c r="D828" s="14">
        <v>1238905772</v>
      </c>
      <c r="E828" s="14">
        <f t="shared" si="191"/>
        <v>78184264</v>
      </c>
      <c r="F828" s="53">
        <f t="shared" si="192"/>
        <v>6.7358331400885874</v>
      </c>
      <c r="G828" s="14">
        <v>1750683394</v>
      </c>
      <c r="H828" s="53">
        <v>70.8</v>
      </c>
      <c r="I828" s="5" t="s">
        <v>18</v>
      </c>
      <c r="J828" s="13" t="s">
        <v>18</v>
      </c>
      <c r="K828" s="13" t="s">
        <v>18</v>
      </c>
      <c r="L828" s="14"/>
      <c r="M828" s="14"/>
      <c r="N828" s="14"/>
      <c r="O828" s="72"/>
      <c r="P828" s="72"/>
      <c r="Q828" s="70" t="s">
        <v>18</v>
      </c>
      <c r="R828" s="70"/>
      <c r="S828" s="12" t="s">
        <v>18</v>
      </c>
      <c r="T828" s="71" t="s">
        <v>18</v>
      </c>
      <c r="U828" s="71"/>
    </row>
    <row r="829" spans="1:21">
      <c r="A829" s="13" t="s">
        <v>1118</v>
      </c>
      <c r="B829" s="5" t="s">
        <v>18</v>
      </c>
      <c r="C829" s="14"/>
      <c r="D829" s="14"/>
      <c r="E829" s="14"/>
      <c r="F829" s="53" t="s">
        <v>18</v>
      </c>
      <c r="G829" s="14"/>
      <c r="H829" s="53" t="s">
        <v>18</v>
      </c>
      <c r="I829" s="5" t="s">
        <v>23</v>
      </c>
      <c r="J829" s="13" t="s">
        <v>1119</v>
      </c>
      <c r="K829" s="13" t="s">
        <v>182</v>
      </c>
      <c r="L829" s="14">
        <v>49</v>
      </c>
      <c r="M829" s="14">
        <v>0</v>
      </c>
      <c r="N829" s="14">
        <v>4</v>
      </c>
      <c r="O829" s="72">
        <v>4</v>
      </c>
      <c r="P829" s="72"/>
      <c r="Q829" s="74">
        <v>8.1999999999999993</v>
      </c>
      <c r="R829" s="74"/>
      <c r="S829" s="12" t="s">
        <v>26</v>
      </c>
      <c r="T829" s="71" t="s">
        <v>1120</v>
      </c>
      <c r="U829" s="71"/>
    </row>
    <row r="830" spans="1:21">
      <c r="A830" s="2"/>
      <c r="B830" s="5" t="s">
        <v>18</v>
      </c>
      <c r="C830" s="14"/>
      <c r="D830" s="14"/>
      <c r="E830" s="14"/>
      <c r="F830" s="53" t="s">
        <v>18</v>
      </c>
      <c r="G830" s="14"/>
      <c r="H830" s="53" t="s">
        <v>18</v>
      </c>
      <c r="I830" s="5" t="s">
        <v>23</v>
      </c>
      <c r="J830" s="13" t="s">
        <v>618</v>
      </c>
      <c r="K830" s="13" t="s">
        <v>182</v>
      </c>
      <c r="L830" s="14">
        <v>523</v>
      </c>
      <c r="M830" s="14">
        <v>17</v>
      </c>
      <c r="N830" s="14">
        <v>15</v>
      </c>
      <c r="O830" s="72">
        <v>31</v>
      </c>
      <c r="P830" s="72"/>
      <c r="Q830" s="74">
        <v>5.9</v>
      </c>
      <c r="R830" s="74"/>
      <c r="S830" s="15">
        <v>82.4</v>
      </c>
      <c r="T830" s="71" t="s">
        <v>1121</v>
      </c>
      <c r="U830" s="71"/>
    </row>
    <row r="831" spans="1:21">
      <c r="A831" s="2"/>
      <c r="B831" s="5" t="s">
        <v>18</v>
      </c>
      <c r="C831" s="14"/>
      <c r="D831" s="14"/>
      <c r="E831" s="14"/>
      <c r="F831" s="53" t="s">
        <v>18</v>
      </c>
      <c r="G831" s="14"/>
      <c r="H831" s="53" t="s">
        <v>18</v>
      </c>
      <c r="I831" s="5" t="s">
        <v>23</v>
      </c>
      <c r="J831" s="13" t="s">
        <v>1053</v>
      </c>
      <c r="K831" s="13" t="s">
        <v>1054</v>
      </c>
      <c r="L831" s="14">
        <v>1088</v>
      </c>
      <c r="M831" s="14">
        <v>419</v>
      </c>
      <c r="N831" s="14">
        <v>262</v>
      </c>
      <c r="O831" s="72">
        <v>300</v>
      </c>
      <c r="P831" s="72"/>
      <c r="Q831" s="74">
        <v>27.6</v>
      </c>
      <c r="R831" s="74"/>
      <c r="S831" s="15">
        <v>-28.4</v>
      </c>
      <c r="T831" s="71" t="s">
        <v>1122</v>
      </c>
      <c r="U831" s="71"/>
    </row>
    <row r="832" spans="1:21">
      <c r="A832" s="2"/>
      <c r="B832" s="5" t="s">
        <v>18</v>
      </c>
      <c r="C832" s="14"/>
      <c r="D832" s="14"/>
      <c r="E832" s="14"/>
      <c r="F832" s="53" t="s">
        <v>18</v>
      </c>
      <c r="G832" s="14"/>
      <c r="H832" s="53" t="s">
        <v>18</v>
      </c>
      <c r="I832" s="5" t="s">
        <v>23</v>
      </c>
      <c r="J832" s="13" t="s">
        <v>619</v>
      </c>
      <c r="K832" s="13" t="s">
        <v>182</v>
      </c>
      <c r="L832" s="14">
        <v>63</v>
      </c>
      <c r="M832" s="14">
        <v>0</v>
      </c>
      <c r="N832" s="14">
        <v>5</v>
      </c>
      <c r="O832" s="72">
        <v>0</v>
      </c>
      <c r="P832" s="72"/>
      <c r="Q832" s="70" t="s">
        <v>26</v>
      </c>
      <c r="R832" s="70"/>
      <c r="S832" s="15">
        <v>0</v>
      </c>
      <c r="T832" s="71" t="s">
        <v>18</v>
      </c>
      <c r="U832" s="71"/>
    </row>
    <row r="833" spans="1:21">
      <c r="A833" s="2"/>
      <c r="B833" s="5" t="s">
        <v>18</v>
      </c>
      <c r="C833" s="14"/>
      <c r="D833" s="14"/>
      <c r="E833" s="14"/>
      <c r="F833" s="53" t="s">
        <v>18</v>
      </c>
      <c r="G833" s="14"/>
      <c r="H833" s="53" t="s">
        <v>18</v>
      </c>
      <c r="I833" s="5" t="s">
        <v>23</v>
      </c>
      <c r="J833" s="13" t="s">
        <v>620</v>
      </c>
      <c r="K833" s="13" t="s">
        <v>621</v>
      </c>
      <c r="L833" s="14">
        <v>259</v>
      </c>
      <c r="M833" s="14">
        <v>77</v>
      </c>
      <c r="N833" s="14">
        <v>77</v>
      </c>
      <c r="O833" s="72">
        <v>240</v>
      </c>
      <c r="P833" s="72"/>
      <c r="Q833" s="74">
        <v>92.7</v>
      </c>
      <c r="R833" s="74"/>
      <c r="S833" s="15">
        <v>211.7</v>
      </c>
      <c r="T833" s="71" t="s">
        <v>3486</v>
      </c>
      <c r="U833" s="71"/>
    </row>
    <row r="834" spans="1:21">
      <c r="A834" s="2"/>
      <c r="B834" s="5" t="s">
        <v>18</v>
      </c>
      <c r="C834" s="14"/>
      <c r="D834" s="14"/>
      <c r="E834" s="14"/>
      <c r="F834" s="53" t="s">
        <v>18</v>
      </c>
      <c r="G834" s="14"/>
      <c r="H834" s="53" t="s">
        <v>18</v>
      </c>
      <c r="I834" s="5" t="s">
        <v>23</v>
      </c>
      <c r="J834" s="13" t="s">
        <v>1123</v>
      </c>
      <c r="K834" s="13" t="s">
        <v>293</v>
      </c>
      <c r="L834" s="14">
        <v>266</v>
      </c>
      <c r="M834" s="14">
        <v>114</v>
      </c>
      <c r="N834" s="14">
        <v>723</v>
      </c>
      <c r="O834" s="72">
        <v>586</v>
      </c>
      <c r="P834" s="72"/>
      <c r="Q834" s="74">
        <v>220.3</v>
      </c>
      <c r="R834" s="74"/>
      <c r="S834" s="15">
        <v>414</v>
      </c>
      <c r="T834" s="71" t="s">
        <v>3487</v>
      </c>
      <c r="U834" s="71"/>
    </row>
    <row r="835" spans="1:21">
      <c r="A835" s="2"/>
      <c r="B835" s="5" t="s">
        <v>18</v>
      </c>
      <c r="C835" s="14"/>
      <c r="D835" s="14"/>
      <c r="E835" s="14"/>
      <c r="F835" s="53" t="s">
        <v>18</v>
      </c>
      <c r="G835" s="14"/>
      <c r="H835" s="53" t="s">
        <v>18</v>
      </c>
      <c r="I835" s="5" t="s">
        <v>23</v>
      </c>
      <c r="J835" s="13" t="s">
        <v>1124</v>
      </c>
      <c r="K835" s="13" t="s">
        <v>182</v>
      </c>
      <c r="L835" s="14">
        <v>50</v>
      </c>
      <c r="M835" s="14">
        <v>36</v>
      </c>
      <c r="N835" s="14">
        <v>20</v>
      </c>
      <c r="O835" s="72">
        <v>17</v>
      </c>
      <c r="P835" s="72"/>
      <c r="Q835" s="74">
        <v>34</v>
      </c>
      <c r="R835" s="74"/>
      <c r="S835" s="15">
        <v>-52.8</v>
      </c>
      <c r="T835" s="71" t="s">
        <v>1125</v>
      </c>
      <c r="U835" s="71"/>
    </row>
    <row r="836" spans="1:21">
      <c r="A836" s="2"/>
      <c r="B836" s="5" t="s">
        <v>18</v>
      </c>
      <c r="C836" s="14"/>
      <c r="D836" s="14"/>
      <c r="E836" s="14"/>
      <c r="F836" s="53" t="s">
        <v>18</v>
      </c>
      <c r="G836" s="14"/>
      <c r="H836" s="53" t="s">
        <v>18</v>
      </c>
      <c r="I836" s="5" t="s">
        <v>23</v>
      </c>
      <c r="J836" s="13" t="s">
        <v>1126</v>
      </c>
      <c r="K836" s="13" t="s">
        <v>182</v>
      </c>
      <c r="L836" s="14">
        <v>114</v>
      </c>
      <c r="M836" s="14">
        <v>25</v>
      </c>
      <c r="N836" s="14">
        <v>0</v>
      </c>
      <c r="O836" s="72">
        <v>0</v>
      </c>
      <c r="P836" s="72"/>
      <c r="Q836" s="70" t="s">
        <v>26</v>
      </c>
      <c r="R836" s="70"/>
      <c r="S836" s="12" t="s">
        <v>26</v>
      </c>
      <c r="T836" s="71" t="s">
        <v>1127</v>
      </c>
      <c r="U836" s="71"/>
    </row>
    <row r="837" spans="1:21">
      <c r="A837" s="2"/>
      <c r="B837" s="5" t="s">
        <v>18</v>
      </c>
      <c r="C837" s="14"/>
      <c r="D837" s="14"/>
      <c r="E837" s="14"/>
      <c r="F837" s="53" t="s">
        <v>18</v>
      </c>
      <c r="G837" s="14"/>
      <c r="H837" s="53" t="s">
        <v>18</v>
      </c>
      <c r="I837" s="5" t="s">
        <v>23</v>
      </c>
      <c r="J837" s="13" t="s">
        <v>1128</v>
      </c>
      <c r="K837" s="13" t="s">
        <v>182</v>
      </c>
      <c r="L837" s="14">
        <v>35</v>
      </c>
      <c r="M837" s="14">
        <v>0</v>
      </c>
      <c r="N837" s="14">
        <v>0</v>
      </c>
      <c r="O837" s="72">
        <v>20</v>
      </c>
      <c r="P837" s="72"/>
      <c r="Q837" s="74">
        <v>57.1</v>
      </c>
      <c r="R837" s="74"/>
      <c r="S837" s="12" t="s">
        <v>26</v>
      </c>
      <c r="T837" s="71" t="s">
        <v>1129</v>
      </c>
      <c r="U837" s="71"/>
    </row>
    <row r="838" spans="1:21">
      <c r="A838" s="2"/>
      <c r="B838" s="5" t="s">
        <v>18</v>
      </c>
      <c r="C838" s="14"/>
      <c r="D838" s="14"/>
      <c r="E838" s="14"/>
      <c r="F838" s="53" t="s">
        <v>18</v>
      </c>
      <c r="G838" s="14"/>
      <c r="H838" s="53" t="s">
        <v>18</v>
      </c>
      <c r="I838" s="5" t="s">
        <v>23</v>
      </c>
      <c r="J838" s="13" t="s">
        <v>1057</v>
      </c>
      <c r="K838" s="13" t="s">
        <v>825</v>
      </c>
      <c r="L838" s="14">
        <v>343</v>
      </c>
      <c r="M838" s="14">
        <v>151</v>
      </c>
      <c r="N838" s="14">
        <v>240</v>
      </c>
      <c r="O838" s="72">
        <v>344</v>
      </c>
      <c r="P838" s="72"/>
      <c r="Q838" s="74">
        <v>100.3</v>
      </c>
      <c r="R838" s="74"/>
      <c r="S838" s="15">
        <v>127.8</v>
      </c>
      <c r="T838" s="71" t="s">
        <v>3488</v>
      </c>
      <c r="U838" s="71"/>
    </row>
    <row r="839" spans="1:21" ht="25.5">
      <c r="A839" s="2"/>
      <c r="B839" s="5" t="s">
        <v>18</v>
      </c>
      <c r="C839" s="14"/>
      <c r="D839" s="14"/>
      <c r="E839" s="14"/>
      <c r="F839" s="53" t="s">
        <v>18</v>
      </c>
      <c r="G839" s="14"/>
      <c r="H839" s="53" t="s">
        <v>18</v>
      </c>
      <c r="I839" s="5" t="s">
        <v>23</v>
      </c>
      <c r="J839" s="13" t="s">
        <v>1130</v>
      </c>
      <c r="K839" s="13" t="s">
        <v>182</v>
      </c>
      <c r="L839" s="14">
        <v>92</v>
      </c>
      <c r="M839" s="14">
        <v>58</v>
      </c>
      <c r="N839" s="14">
        <v>5</v>
      </c>
      <c r="O839" s="72">
        <v>36</v>
      </c>
      <c r="P839" s="72"/>
      <c r="Q839" s="74">
        <v>39.1</v>
      </c>
      <c r="R839" s="74"/>
      <c r="S839" s="15">
        <v>-37.9</v>
      </c>
      <c r="T839" s="71" t="s">
        <v>1131</v>
      </c>
      <c r="U839" s="71"/>
    </row>
    <row r="840" spans="1:21" ht="25.5">
      <c r="A840" s="2"/>
      <c r="B840" s="5" t="s">
        <v>18</v>
      </c>
      <c r="C840" s="14"/>
      <c r="D840" s="14"/>
      <c r="E840" s="14"/>
      <c r="F840" s="53" t="s">
        <v>18</v>
      </c>
      <c r="G840" s="14"/>
      <c r="H840" s="53" t="s">
        <v>18</v>
      </c>
      <c r="I840" s="5" t="s">
        <v>23</v>
      </c>
      <c r="J840" s="13" t="s">
        <v>1132</v>
      </c>
      <c r="K840" s="13" t="s">
        <v>182</v>
      </c>
      <c r="L840" s="14">
        <v>140</v>
      </c>
      <c r="M840" s="14">
        <v>40</v>
      </c>
      <c r="N840" s="14">
        <v>12</v>
      </c>
      <c r="O840" s="72">
        <v>16</v>
      </c>
      <c r="P840" s="72"/>
      <c r="Q840" s="74">
        <v>11.4</v>
      </c>
      <c r="R840" s="74"/>
      <c r="S840" s="15">
        <v>-60</v>
      </c>
      <c r="T840" s="71" t="s">
        <v>1133</v>
      </c>
      <c r="U840" s="71"/>
    </row>
    <row r="841" spans="1:21" ht="25.5">
      <c r="A841" s="2"/>
      <c r="B841" s="5" t="s">
        <v>18</v>
      </c>
      <c r="C841" s="14"/>
      <c r="D841" s="14"/>
      <c r="E841" s="14"/>
      <c r="F841" s="53" t="s">
        <v>18</v>
      </c>
      <c r="G841" s="14"/>
      <c r="H841" s="53" t="s">
        <v>18</v>
      </c>
      <c r="I841" s="5" t="s">
        <v>23</v>
      </c>
      <c r="J841" s="13" t="s">
        <v>1134</v>
      </c>
      <c r="K841" s="13" t="s">
        <v>182</v>
      </c>
      <c r="L841" s="14">
        <v>143</v>
      </c>
      <c r="M841" s="14">
        <v>0</v>
      </c>
      <c r="N841" s="14">
        <v>8</v>
      </c>
      <c r="O841" s="72">
        <v>11</v>
      </c>
      <c r="P841" s="72"/>
      <c r="Q841" s="74">
        <v>7.7</v>
      </c>
      <c r="R841" s="74"/>
      <c r="S841" s="12" t="s">
        <v>26</v>
      </c>
      <c r="T841" s="71" t="s">
        <v>1135</v>
      </c>
      <c r="U841" s="71"/>
    </row>
    <row r="842" spans="1:21">
      <c r="A842" s="2"/>
      <c r="B842" s="5" t="s">
        <v>18</v>
      </c>
      <c r="C842" s="14"/>
      <c r="D842" s="14"/>
      <c r="E842" s="14"/>
      <c r="F842" s="53" t="s">
        <v>18</v>
      </c>
      <c r="G842" s="14"/>
      <c r="H842" s="53" t="s">
        <v>18</v>
      </c>
      <c r="I842" s="5" t="s">
        <v>23</v>
      </c>
      <c r="J842" s="13" t="s">
        <v>1136</v>
      </c>
      <c r="K842" s="13" t="s">
        <v>1137</v>
      </c>
      <c r="L842" s="14">
        <v>6110</v>
      </c>
      <c r="M842" s="14">
        <v>4576</v>
      </c>
      <c r="N842" s="14">
        <v>3910</v>
      </c>
      <c r="O842" s="72">
        <v>3288</v>
      </c>
      <c r="P842" s="72"/>
      <c r="Q842" s="74">
        <v>53.8</v>
      </c>
      <c r="R842" s="74"/>
      <c r="S842" s="15">
        <v>-28.1</v>
      </c>
      <c r="T842" s="71" t="s">
        <v>1138</v>
      </c>
      <c r="U842" s="71"/>
    </row>
    <row r="843" spans="1:21">
      <c r="A843" s="2"/>
      <c r="B843" s="5" t="s">
        <v>18</v>
      </c>
      <c r="C843" s="14"/>
      <c r="D843" s="14"/>
      <c r="E843" s="14"/>
      <c r="F843" s="53" t="s">
        <v>18</v>
      </c>
      <c r="G843" s="14"/>
      <c r="H843" s="53" t="s">
        <v>18</v>
      </c>
      <c r="I843" s="5" t="s">
        <v>23</v>
      </c>
      <c r="J843" s="13" t="s">
        <v>1139</v>
      </c>
      <c r="K843" s="13" t="s">
        <v>1140</v>
      </c>
      <c r="L843" s="14">
        <v>4098</v>
      </c>
      <c r="M843" s="14">
        <v>3022</v>
      </c>
      <c r="N843" s="14">
        <v>3070</v>
      </c>
      <c r="O843" s="72">
        <v>2909</v>
      </c>
      <c r="P843" s="72"/>
      <c r="Q843" s="74">
        <v>71</v>
      </c>
      <c r="R843" s="74"/>
      <c r="S843" s="15">
        <v>-3.7</v>
      </c>
      <c r="T843" s="71" t="s">
        <v>1141</v>
      </c>
      <c r="U843" s="71"/>
    </row>
    <row r="844" spans="1:21">
      <c r="A844" s="2"/>
      <c r="B844" s="5" t="s">
        <v>18</v>
      </c>
      <c r="C844" s="14"/>
      <c r="D844" s="14"/>
      <c r="E844" s="14"/>
      <c r="F844" s="53" t="s">
        <v>18</v>
      </c>
      <c r="G844" s="14"/>
      <c r="H844" s="53" t="s">
        <v>18</v>
      </c>
      <c r="I844" s="5" t="s">
        <v>23</v>
      </c>
      <c r="J844" s="13" t="s">
        <v>1142</v>
      </c>
      <c r="K844" s="13" t="s">
        <v>182</v>
      </c>
      <c r="L844" s="14">
        <v>21</v>
      </c>
      <c r="M844" s="14">
        <v>0</v>
      </c>
      <c r="N844" s="14">
        <v>0</v>
      </c>
      <c r="O844" s="72">
        <v>0</v>
      </c>
      <c r="P844" s="72"/>
      <c r="Q844" s="70" t="s">
        <v>26</v>
      </c>
      <c r="R844" s="70"/>
      <c r="S844" s="15">
        <v>0</v>
      </c>
      <c r="T844" s="71" t="s">
        <v>18</v>
      </c>
      <c r="U844" s="71"/>
    </row>
    <row r="845" spans="1:21" ht="25.5">
      <c r="A845" s="2"/>
      <c r="B845" s="5" t="s">
        <v>18</v>
      </c>
      <c r="C845" s="14"/>
      <c r="D845" s="14"/>
      <c r="E845" s="14"/>
      <c r="F845" s="53" t="s">
        <v>18</v>
      </c>
      <c r="G845" s="14"/>
      <c r="H845" s="53" t="s">
        <v>18</v>
      </c>
      <c r="I845" s="5" t="s">
        <v>23</v>
      </c>
      <c r="J845" s="13" t="s">
        <v>1143</v>
      </c>
      <c r="K845" s="13" t="s">
        <v>182</v>
      </c>
      <c r="L845" s="14">
        <v>8</v>
      </c>
      <c r="M845" s="14">
        <v>0</v>
      </c>
      <c r="N845" s="14">
        <v>1</v>
      </c>
      <c r="O845" s="72">
        <v>1</v>
      </c>
      <c r="P845" s="72"/>
      <c r="Q845" s="74">
        <v>12.5</v>
      </c>
      <c r="R845" s="74"/>
      <c r="S845" s="12" t="s">
        <v>26</v>
      </c>
      <c r="T845" s="71" t="s">
        <v>1144</v>
      </c>
      <c r="U845" s="71"/>
    </row>
    <row r="846" spans="1:21" ht="25.5">
      <c r="A846" s="2"/>
      <c r="B846" s="5" t="s">
        <v>18</v>
      </c>
      <c r="C846" s="14"/>
      <c r="D846" s="14"/>
      <c r="E846" s="14"/>
      <c r="F846" s="53" t="s">
        <v>18</v>
      </c>
      <c r="G846" s="14"/>
      <c r="H846" s="53" t="s">
        <v>18</v>
      </c>
      <c r="I846" s="5" t="s">
        <v>23</v>
      </c>
      <c r="J846" s="13" t="s">
        <v>1145</v>
      </c>
      <c r="K846" s="13" t="s">
        <v>98</v>
      </c>
      <c r="L846" s="14">
        <v>50</v>
      </c>
      <c r="M846" s="14">
        <v>0</v>
      </c>
      <c r="N846" s="14">
        <v>0</v>
      </c>
      <c r="O846" s="72">
        <v>0</v>
      </c>
      <c r="P846" s="72"/>
      <c r="Q846" s="70" t="s">
        <v>26</v>
      </c>
      <c r="R846" s="70"/>
      <c r="S846" s="15">
        <v>0</v>
      </c>
      <c r="T846" s="71" t="s">
        <v>18</v>
      </c>
      <c r="U846" s="71"/>
    </row>
    <row r="847" spans="1:21">
      <c r="A847" s="2"/>
      <c r="B847" s="5" t="s">
        <v>18</v>
      </c>
      <c r="C847" s="14"/>
      <c r="D847" s="14"/>
      <c r="E847" s="14"/>
      <c r="F847" s="53" t="s">
        <v>18</v>
      </c>
      <c r="G847" s="14"/>
      <c r="H847" s="53" t="s">
        <v>18</v>
      </c>
      <c r="I847" s="5" t="s">
        <v>23</v>
      </c>
      <c r="J847" s="13" t="s">
        <v>1146</v>
      </c>
      <c r="K847" s="13" t="s">
        <v>1147</v>
      </c>
      <c r="L847" s="14">
        <v>48</v>
      </c>
      <c r="M847" s="14">
        <v>0</v>
      </c>
      <c r="N847" s="14">
        <v>0</v>
      </c>
      <c r="O847" s="72">
        <v>0</v>
      </c>
      <c r="P847" s="72"/>
      <c r="Q847" s="70" t="s">
        <v>26</v>
      </c>
      <c r="R847" s="70"/>
      <c r="S847" s="15">
        <v>0</v>
      </c>
      <c r="T847" s="71" t="s">
        <v>18</v>
      </c>
      <c r="U847" s="71"/>
    </row>
    <row r="848" spans="1:21">
      <c r="A848" s="2"/>
      <c r="B848" s="5" t="s">
        <v>29</v>
      </c>
      <c r="C848" s="14">
        <v>1160721508</v>
      </c>
      <c r="D848" s="14">
        <v>1238905772</v>
      </c>
      <c r="E848" s="14">
        <f t="shared" ref="E848:E849" si="193">D848-C848</f>
        <v>78184264</v>
      </c>
      <c r="F848" s="53">
        <f t="shared" ref="F848:F849" si="194">IFERROR((D848/C848-1)*100,0)</f>
        <v>6.7358331400885874</v>
      </c>
      <c r="G848" s="14">
        <v>1750683394</v>
      </c>
      <c r="H848" s="53">
        <v>70.8</v>
      </c>
      <c r="I848" s="5" t="s">
        <v>18</v>
      </c>
      <c r="J848" s="13" t="s">
        <v>18</v>
      </c>
      <c r="K848" s="13" t="s">
        <v>18</v>
      </c>
      <c r="L848" s="14"/>
      <c r="M848" s="14"/>
      <c r="N848" s="14"/>
      <c r="O848" s="72"/>
      <c r="P848" s="72"/>
      <c r="Q848" s="70" t="s">
        <v>18</v>
      </c>
      <c r="R848" s="70"/>
      <c r="S848" s="12" t="s">
        <v>18</v>
      </c>
      <c r="T848" s="71" t="s">
        <v>18</v>
      </c>
      <c r="U848" s="71"/>
    </row>
    <row r="849" spans="1:21">
      <c r="A849" s="13" t="s">
        <v>1148</v>
      </c>
      <c r="B849" s="5" t="s">
        <v>974</v>
      </c>
      <c r="C849" s="14">
        <v>55869307</v>
      </c>
      <c r="D849" s="14">
        <v>78423990</v>
      </c>
      <c r="E849" s="14">
        <f t="shared" si="193"/>
        <v>22554683</v>
      </c>
      <c r="F849" s="53">
        <f t="shared" si="194"/>
        <v>40.370436311300594</v>
      </c>
      <c r="G849" s="14">
        <v>96795261</v>
      </c>
      <c r="H849" s="53">
        <v>81</v>
      </c>
      <c r="I849" s="5" t="s">
        <v>18</v>
      </c>
      <c r="J849" s="13" t="s">
        <v>18</v>
      </c>
      <c r="K849" s="13" t="s">
        <v>18</v>
      </c>
      <c r="L849" s="14"/>
      <c r="M849" s="14"/>
      <c r="N849" s="14"/>
      <c r="O849" s="72"/>
      <c r="P849" s="72"/>
      <c r="Q849" s="70" t="s">
        <v>18</v>
      </c>
      <c r="R849" s="70"/>
      <c r="S849" s="12" t="s">
        <v>18</v>
      </c>
      <c r="T849" s="71" t="s">
        <v>18</v>
      </c>
      <c r="U849" s="71"/>
    </row>
    <row r="850" spans="1:21" ht="25.5">
      <c r="A850" s="13" t="s">
        <v>1149</v>
      </c>
      <c r="B850" s="5" t="s">
        <v>18</v>
      </c>
      <c r="C850" s="14"/>
      <c r="D850" s="14"/>
      <c r="E850" s="14"/>
      <c r="F850" s="53" t="s">
        <v>18</v>
      </c>
      <c r="G850" s="14"/>
      <c r="H850" s="53" t="s">
        <v>18</v>
      </c>
      <c r="I850" s="5" t="s">
        <v>23</v>
      </c>
      <c r="J850" s="13" t="s">
        <v>1150</v>
      </c>
      <c r="K850" s="13" t="s">
        <v>1151</v>
      </c>
      <c r="L850" s="14">
        <v>150</v>
      </c>
      <c r="M850" s="14">
        <v>0</v>
      </c>
      <c r="N850" s="14">
        <v>0</v>
      </c>
      <c r="O850" s="72">
        <v>0</v>
      </c>
      <c r="P850" s="72"/>
      <c r="Q850" s="70" t="s">
        <v>26</v>
      </c>
      <c r="R850" s="70"/>
      <c r="S850" s="15">
        <v>0</v>
      </c>
      <c r="T850" s="71" t="s">
        <v>18</v>
      </c>
      <c r="U850" s="71"/>
    </row>
    <row r="851" spans="1:21">
      <c r="A851" s="2"/>
      <c r="B851" s="5" t="s">
        <v>29</v>
      </c>
      <c r="C851" s="14">
        <v>55869307</v>
      </c>
      <c r="D851" s="14">
        <v>78423990</v>
      </c>
      <c r="E851" s="14">
        <f t="shared" ref="E851:E852" si="195">D851-C851</f>
        <v>22554683</v>
      </c>
      <c r="F851" s="53">
        <f t="shared" ref="F851:F852" si="196">IFERROR((D851/C851-1)*100,0)</f>
        <v>40.370436311300594</v>
      </c>
      <c r="G851" s="14">
        <v>96795261</v>
      </c>
      <c r="H851" s="53">
        <v>81</v>
      </c>
      <c r="I851" s="5" t="s">
        <v>18</v>
      </c>
      <c r="J851" s="13" t="s">
        <v>18</v>
      </c>
      <c r="K851" s="13" t="s">
        <v>18</v>
      </c>
      <c r="L851" s="14"/>
      <c r="M851" s="14"/>
      <c r="N851" s="14"/>
      <c r="O851" s="72"/>
      <c r="P851" s="72"/>
      <c r="Q851" s="70" t="s">
        <v>18</v>
      </c>
      <c r="R851" s="70"/>
      <c r="S851" s="12" t="s">
        <v>18</v>
      </c>
      <c r="T851" s="71" t="s">
        <v>18</v>
      </c>
      <c r="U851" s="71"/>
    </row>
    <row r="852" spans="1:21">
      <c r="A852" s="13" t="s">
        <v>1152</v>
      </c>
      <c r="B852" s="5" t="s">
        <v>974</v>
      </c>
      <c r="C852" s="14">
        <v>2440729</v>
      </c>
      <c r="D852" s="14">
        <v>10761897</v>
      </c>
      <c r="E852" s="14">
        <f t="shared" si="195"/>
        <v>8321168</v>
      </c>
      <c r="F852" s="53">
        <f t="shared" si="196"/>
        <v>340.92961570088283</v>
      </c>
      <c r="G852" s="14">
        <v>11758139</v>
      </c>
      <c r="H852" s="53">
        <v>91.5</v>
      </c>
      <c r="I852" s="5" t="s">
        <v>18</v>
      </c>
      <c r="J852" s="13" t="s">
        <v>18</v>
      </c>
      <c r="K852" s="13" t="s">
        <v>18</v>
      </c>
      <c r="L852" s="14"/>
      <c r="M852" s="14"/>
      <c r="N852" s="14"/>
      <c r="O852" s="72"/>
      <c r="P852" s="72"/>
      <c r="Q852" s="70" t="s">
        <v>18</v>
      </c>
      <c r="R852" s="70"/>
      <c r="S852" s="12" t="s">
        <v>18</v>
      </c>
      <c r="T852" s="71" t="s">
        <v>18</v>
      </c>
      <c r="U852" s="71"/>
    </row>
    <row r="853" spans="1:21" ht="25.5">
      <c r="A853" s="13" t="s">
        <v>1149</v>
      </c>
      <c r="B853" s="5" t="s">
        <v>18</v>
      </c>
      <c r="C853" s="14"/>
      <c r="D853" s="14"/>
      <c r="E853" s="14"/>
      <c r="F853" s="53" t="s">
        <v>18</v>
      </c>
      <c r="G853" s="14"/>
      <c r="H853" s="53" t="s">
        <v>18</v>
      </c>
      <c r="I853" s="5" t="s">
        <v>23</v>
      </c>
      <c r="J853" s="13" t="s">
        <v>1153</v>
      </c>
      <c r="K853" s="13" t="s">
        <v>986</v>
      </c>
      <c r="L853" s="14">
        <v>79</v>
      </c>
      <c r="M853" s="14">
        <v>28</v>
      </c>
      <c r="N853" s="14">
        <v>68.099999999999994</v>
      </c>
      <c r="O853" s="72">
        <v>84.44</v>
      </c>
      <c r="P853" s="72"/>
      <c r="Q853" s="74">
        <v>106.9</v>
      </c>
      <c r="R853" s="74"/>
      <c r="S853" s="15">
        <v>201.6</v>
      </c>
      <c r="T853" s="71" t="s">
        <v>1154</v>
      </c>
      <c r="U853" s="71"/>
    </row>
    <row r="854" spans="1:21" ht="25.5">
      <c r="A854" s="2"/>
      <c r="B854" s="5" t="s">
        <v>18</v>
      </c>
      <c r="C854" s="14"/>
      <c r="D854" s="14"/>
      <c r="E854" s="14"/>
      <c r="F854" s="53" t="s">
        <v>18</v>
      </c>
      <c r="G854" s="14"/>
      <c r="H854" s="53" t="s">
        <v>18</v>
      </c>
      <c r="I854" s="5" t="s">
        <v>23</v>
      </c>
      <c r="J854" s="13" t="s">
        <v>1155</v>
      </c>
      <c r="K854" s="13" t="s">
        <v>891</v>
      </c>
      <c r="L854" s="14">
        <v>84</v>
      </c>
      <c r="M854" s="14">
        <v>84</v>
      </c>
      <c r="N854" s="14">
        <v>77.8</v>
      </c>
      <c r="O854" s="72">
        <v>59.5</v>
      </c>
      <c r="P854" s="72"/>
      <c r="Q854" s="74">
        <v>70.8</v>
      </c>
      <c r="R854" s="74"/>
      <c r="S854" s="15">
        <v>-29.2</v>
      </c>
      <c r="T854" s="71" t="s">
        <v>1104</v>
      </c>
      <c r="U854" s="71"/>
    </row>
    <row r="855" spans="1:21">
      <c r="A855" s="2"/>
      <c r="B855" s="5" t="s">
        <v>29</v>
      </c>
      <c r="C855" s="14">
        <v>2440729</v>
      </c>
      <c r="D855" s="14">
        <v>10761897</v>
      </c>
      <c r="E855" s="14">
        <f>D855-C855</f>
        <v>8321168</v>
      </c>
      <c r="F855" s="53">
        <f>IFERROR((D855/C855-1)*100,0)</f>
        <v>340.92961570088283</v>
      </c>
      <c r="G855" s="14">
        <v>11758139</v>
      </c>
      <c r="H855" s="53">
        <v>91.5</v>
      </c>
      <c r="I855" s="5" t="s">
        <v>18</v>
      </c>
      <c r="J855" s="13" t="s">
        <v>18</v>
      </c>
      <c r="K855" s="13" t="s">
        <v>18</v>
      </c>
      <c r="L855" s="14"/>
      <c r="M855" s="14"/>
      <c r="N855" s="14"/>
      <c r="O855" s="72"/>
      <c r="P855" s="72"/>
      <c r="Q855" s="70" t="s">
        <v>18</v>
      </c>
      <c r="R855" s="70"/>
      <c r="S855" s="12" t="s">
        <v>18</v>
      </c>
      <c r="T855" s="71" t="s">
        <v>18</v>
      </c>
      <c r="U855" s="71"/>
    </row>
    <row r="856" spans="1:21" ht="25.5">
      <c r="A856" s="11" t="s">
        <v>1156</v>
      </c>
      <c r="B856" s="5" t="s">
        <v>18</v>
      </c>
      <c r="C856" s="14"/>
      <c r="D856" s="14"/>
      <c r="E856" s="14"/>
      <c r="F856" s="53" t="s">
        <v>18</v>
      </c>
      <c r="G856" s="14"/>
      <c r="H856" s="53" t="s">
        <v>18</v>
      </c>
      <c r="I856" s="5" t="s">
        <v>18</v>
      </c>
      <c r="J856" s="13" t="s">
        <v>18</v>
      </c>
      <c r="K856" s="13" t="s">
        <v>18</v>
      </c>
      <c r="L856" s="14"/>
      <c r="M856" s="14"/>
      <c r="N856" s="14"/>
      <c r="O856" s="72"/>
      <c r="P856" s="72"/>
      <c r="Q856" s="70" t="s">
        <v>18</v>
      </c>
      <c r="R856" s="70"/>
      <c r="S856" s="12" t="s">
        <v>18</v>
      </c>
      <c r="T856" s="71" t="s">
        <v>18</v>
      </c>
      <c r="U856" s="71"/>
    </row>
    <row r="857" spans="1:21">
      <c r="A857" s="13" t="s">
        <v>1157</v>
      </c>
      <c r="B857" s="5" t="s">
        <v>748</v>
      </c>
      <c r="C857" s="14">
        <v>96189937</v>
      </c>
      <c r="D857" s="14">
        <v>133777844</v>
      </c>
      <c r="E857" s="14">
        <f t="shared" ref="E857:E858" si="197">D857-C857</f>
        <v>37587907</v>
      </c>
      <c r="F857" s="53">
        <f t="shared" ref="F857:F858" si="198">IFERROR((D857/C857-1)*100,0)</f>
        <v>39.076756022825961</v>
      </c>
      <c r="G857" s="14">
        <v>151942214</v>
      </c>
      <c r="H857" s="53">
        <v>88</v>
      </c>
      <c r="I857" s="5" t="s">
        <v>18</v>
      </c>
      <c r="J857" s="13" t="s">
        <v>18</v>
      </c>
      <c r="K857" s="13" t="s">
        <v>18</v>
      </c>
      <c r="L857" s="14"/>
      <c r="M857" s="14"/>
      <c r="N857" s="14"/>
      <c r="O857" s="72"/>
      <c r="P857" s="72"/>
      <c r="Q857" s="70" t="s">
        <v>18</v>
      </c>
      <c r="R857" s="70"/>
      <c r="S857" s="12" t="s">
        <v>18</v>
      </c>
      <c r="T857" s="71" t="s">
        <v>18</v>
      </c>
      <c r="U857" s="71"/>
    </row>
    <row r="858" spans="1:21">
      <c r="A858" s="2"/>
      <c r="B858" s="5" t="s">
        <v>974</v>
      </c>
      <c r="C858" s="14">
        <v>2453437395</v>
      </c>
      <c r="D858" s="14">
        <v>3597033119</v>
      </c>
      <c r="E858" s="14">
        <f t="shared" si="197"/>
        <v>1143595724</v>
      </c>
      <c r="F858" s="53">
        <f t="shared" si="198"/>
        <v>46.61197902708254</v>
      </c>
      <c r="G858" s="14">
        <v>4704171048</v>
      </c>
      <c r="H858" s="53">
        <v>76.5</v>
      </c>
      <c r="I858" s="5" t="s">
        <v>18</v>
      </c>
      <c r="J858" s="13" t="s">
        <v>18</v>
      </c>
      <c r="K858" s="13" t="s">
        <v>18</v>
      </c>
      <c r="L858" s="14"/>
      <c r="M858" s="14"/>
      <c r="N858" s="14"/>
      <c r="O858" s="72"/>
      <c r="P858" s="72"/>
      <c r="Q858" s="70" t="s">
        <v>18</v>
      </c>
      <c r="R858" s="70"/>
      <c r="S858" s="12" t="s">
        <v>18</v>
      </c>
      <c r="T858" s="71" t="s">
        <v>18</v>
      </c>
      <c r="U858" s="71"/>
    </row>
    <row r="859" spans="1:21">
      <c r="A859" s="13" t="s">
        <v>1158</v>
      </c>
      <c r="B859" s="5" t="s">
        <v>18</v>
      </c>
      <c r="C859" s="14"/>
      <c r="D859" s="14"/>
      <c r="E859" s="14"/>
      <c r="F859" s="53" t="s">
        <v>18</v>
      </c>
      <c r="G859" s="14"/>
      <c r="H859" s="53" t="s">
        <v>18</v>
      </c>
      <c r="I859" s="5" t="s">
        <v>23</v>
      </c>
      <c r="J859" s="13" t="s">
        <v>1159</v>
      </c>
      <c r="K859" s="13" t="s">
        <v>891</v>
      </c>
      <c r="L859" s="14">
        <v>3462</v>
      </c>
      <c r="M859" s="14">
        <v>3462</v>
      </c>
      <c r="N859" s="14">
        <v>17440</v>
      </c>
      <c r="O859" s="72">
        <v>14293</v>
      </c>
      <c r="P859" s="72"/>
      <c r="Q859" s="74">
        <v>412.9</v>
      </c>
      <c r="R859" s="74"/>
      <c r="S859" s="15">
        <v>312.89999999999998</v>
      </c>
      <c r="T859" s="71" t="s">
        <v>3489</v>
      </c>
      <c r="U859" s="71"/>
    </row>
    <row r="860" spans="1:21">
      <c r="A860" s="2"/>
      <c r="B860" s="5" t="s">
        <v>29</v>
      </c>
      <c r="C860" s="14">
        <v>2549627332</v>
      </c>
      <c r="D860" s="14">
        <v>3730810963</v>
      </c>
      <c r="E860" s="14">
        <f t="shared" ref="E860:E861" si="199">D860-C860</f>
        <v>1181183631</v>
      </c>
      <c r="F860" s="53">
        <f t="shared" ref="F860:F861" si="200">IFERROR((D860/C860-1)*100,0)</f>
        <v>46.32769723540131</v>
      </c>
      <c r="G860" s="14">
        <v>4856113262</v>
      </c>
      <c r="H860" s="53">
        <v>76.8</v>
      </c>
      <c r="I860" s="5" t="s">
        <v>18</v>
      </c>
      <c r="J860" s="13" t="s">
        <v>18</v>
      </c>
      <c r="K860" s="13" t="s">
        <v>18</v>
      </c>
      <c r="L860" s="14"/>
      <c r="M860" s="14"/>
      <c r="N860" s="14"/>
      <c r="O860" s="72"/>
      <c r="P860" s="72"/>
      <c r="Q860" s="70" t="s">
        <v>18</v>
      </c>
      <c r="R860" s="70"/>
      <c r="S860" s="12" t="s">
        <v>18</v>
      </c>
      <c r="T860" s="71" t="s">
        <v>18</v>
      </c>
      <c r="U860" s="71"/>
    </row>
    <row r="861" spans="1:21">
      <c r="A861" s="13" t="s">
        <v>1160</v>
      </c>
      <c r="B861" s="5" t="s">
        <v>1161</v>
      </c>
      <c r="C861" s="14">
        <v>109484063</v>
      </c>
      <c r="D861" s="14">
        <v>123361085</v>
      </c>
      <c r="E861" s="14">
        <f t="shared" si="199"/>
        <v>13877022</v>
      </c>
      <c r="F861" s="53">
        <f t="shared" si="200"/>
        <v>12.674924203351857</v>
      </c>
      <c r="G861" s="14">
        <v>165681707</v>
      </c>
      <c r="H861" s="53">
        <v>74.5</v>
      </c>
      <c r="I861" s="5" t="s">
        <v>18</v>
      </c>
      <c r="J861" s="13" t="s">
        <v>18</v>
      </c>
      <c r="K861" s="13" t="s">
        <v>18</v>
      </c>
      <c r="L861" s="14"/>
      <c r="M861" s="14"/>
      <c r="N861" s="14"/>
      <c r="O861" s="72"/>
      <c r="P861" s="72"/>
      <c r="Q861" s="70" t="s">
        <v>18</v>
      </c>
      <c r="R861" s="70"/>
      <c r="S861" s="12" t="s">
        <v>18</v>
      </c>
      <c r="T861" s="71" t="s">
        <v>18</v>
      </c>
      <c r="U861" s="71"/>
    </row>
    <row r="862" spans="1:21" ht="25.5">
      <c r="A862" s="13" t="s">
        <v>1162</v>
      </c>
      <c r="B862" s="5" t="s">
        <v>18</v>
      </c>
      <c r="C862" s="14"/>
      <c r="D862" s="14"/>
      <c r="E862" s="14"/>
      <c r="F862" s="53" t="s">
        <v>18</v>
      </c>
      <c r="G862" s="14"/>
      <c r="H862" s="53" t="s">
        <v>18</v>
      </c>
      <c r="I862" s="5" t="s">
        <v>23</v>
      </c>
      <c r="J862" s="13" t="s">
        <v>1163</v>
      </c>
      <c r="K862" s="13" t="s">
        <v>1164</v>
      </c>
      <c r="L862" s="14">
        <v>25342</v>
      </c>
      <c r="M862" s="14">
        <v>17996</v>
      </c>
      <c r="N862" s="14">
        <v>10930</v>
      </c>
      <c r="O862" s="72">
        <v>7060</v>
      </c>
      <c r="P862" s="72"/>
      <c r="Q862" s="74">
        <v>27.9</v>
      </c>
      <c r="R862" s="74"/>
      <c r="S862" s="15">
        <v>-60.8</v>
      </c>
      <c r="T862" s="71" t="s">
        <v>3490</v>
      </c>
      <c r="U862" s="71"/>
    </row>
    <row r="863" spans="1:21">
      <c r="A863" s="2"/>
      <c r="B863" s="5" t="s">
        <v>18</v>
      </c>
      <c r="C863" s="14"/>
      <c r="D863" s="14"/>
      <c r="E863" s="14"/>
      <c r="F863" s="53" t="s">
        <v>18</v>
      </c>
      <c r="G863" s="14"/>
      <c r="H863" s="53" t="s">
        <v>18</v>
      </c>
      <c r="I863" s="5" t="s">
        <v>23</v>
      </c>
      <c r="J863" s="13" t="s">
        <v>1165</v>
      </c>
      <c r="K863" s="13" t="s">
        <v>1166</v>
      </c>
      <c r="L863" s="14">
        <v>736</v>
      </c>
      <c r="M863" s="14">
        <v>524</v>
      </c>
      <c r="N863" s="14">
        <v>351</v>
      </c>
      <c r="O863" s="72">
        <v>206</v>
      </c>
      <c r="P863" s="72"/>
      <c r="Q863" s="74">
        <v>28</v>
      </c>
      <c r="R863" s="74"/>
      <c r="S863" s="15">
        <v>-60.7</v>
      </c>
      <c r="T863" s="71" t="s">
        <v>3491</v>
      </c>
      <c r="U863" s="71"/>
    </row>
    <row r="864" spans="1:21">
      <c r="A864" s="2"/>
      <c r="B864" s="5" t="s">
        <v>29</v>
      </c>
      <c r="C864" s="14">
        <v>109484063</v>
      </c>
      <c r="D864" s="14">
        <v>123361085</v>
      </c>
      <c r="E864" s="14">
        <f t="shared" ref="E864:E865" si="201">D864-C864</f>
        <v>13877022</v>
      </c>
      <c r="F864" s="53">
        <f t="shared" ref="F864:F865" si="202">IFERROR((D864/C864-1)*100,0)</f>
        <v>12.674924203351857</v>
      </c>
      <c r="G864" s="14">
        <v>165681707</v>
      </c>
      <c r="H864" s="53">
        <v>74.5</v>
      </c>
      <c r="I864" s="5" t="s">
        <v>18</v>
      </c>
      <c r="J864" s="13" t="s">
        <v>18</v>
      </c>
      <c r="K864" s="13" t="s">
        <v>18</v>
      </c>
      <c r="L864" s="14"/>
      <c r="M864" s="14"/>
      <c r="N864" s="14"/>
      <c r="O864" s="72"/>
      <c r="P864" s="72"/>
      <c r="Q864" s="70" t="s">
        <v>18</v>
      </c>
      <c r="R864" s="70"/>
      <c r="S864" s="12" t="s">
        <v>18</v>
      </c>
      <c r="T864" s="71" t="s">
        <v>18</v>
      </c>
      <c r="U864" s="71"/>
    </row>
    <row r="865" spans="1:21">
      <c r="A865" s="13" t="s">
        <v>1167</v>
      </c>
      <c r="B865" s="5" t="s">
        <v>1161</v>
      </c>
      <c r="C865" s="14">
        <v>501218924</v>
      </c>
      <c r="D865" s="14">
        <v>514590285</v>
      </c>
      <c r="E865" s="14">
        <f t="shared" si="201"/>
        <v>13371361</v>
      </c>
      <c r="F865" s="53">
        <f t="shared" si="202"/>
        <v>2.6677685856889122</v>
      </c>
      <c r="G865" s="14">
        <v>610202282</v>
      </c>
      <c r="H865" s="53">
        <v>84.3</v>
      </c>
      <c r="I865" s="5" t="s">
        <v>18</v>
      </c>
      <c r="J865" s="13" t="s">
        <v>18</v>
      </c>
      <c r="K865" s="13" t="s">
        <v>18</v>
      </c>
      <c r="L865" s="14"/>
      <c r="M865" s="14"/>
      <c r="N865" s="14"/>
      <c r="O865" s="72"/>
      <c r="P865" s="72"/>
      <c r="Q865" s="70" t="s">
        <v>18</v>
      </c>
      <c r="R865" s="70"/>
      <c r="S865" s="12" t="s">
        <v>18</v>
      </c>
      <c r="T865" s="71" t="s">
        <v>18</v>
      </c>
      <c r="U865" s="71"/>
    </row>
    <row r="866" spans="1:21" ht="25.5">
      <c r="A866" s="13" t="s">
        <v>1168</v>
      </c>
      <c r="B866" s="5" t="s">
        <v>18</v>
      </c>
      <c r="C866" s="14"/>
      <c r="D866" s="14"/>
      <c r="E866" s="14"/>
      <c r="F866" s="53" t="s">
        <v>18</v>
      </c>
      <c r="G866" s="14"/>
      <c r="H866" s="53" t="s">
        <v>18</v>
      </c>
      <c r="I866" s="5" t="s">
        <v>23</v>
      </c>
      <c r="J866" s="13" t="s">
        <v>1169</v>
      </c>
      <c r="K866" s="13" t="s">
        <v>1170</v>
      </c>
      <c r="L866" s="14">
        <v>718740</v>
      </c>
      <c r="M866" s="14">
        <v>524680</v>
      </c>
      <c r="N866" s="14">
        <v>555962</v>
      </c>
      <c r="O866" s="72">
        <v>537800</v>
      </c>
      <c r="P866" s="72"/>
      <c r="Q866" s="74">
        <v>74.8</v>
      </c>
      <c r="R866" s="74"/>
      <c r="S866" s="15">
        <v>2.5</v>
      </c>
      <c r="T866" s="71" t="s">
        <v>3492</v>
      </c>
      <c r="U866" s="71"/>
    </row>
    <row r="867" spans="1:21" ht="12.75" customHeight="1">
      <c r="A867" s="2"/>
      <c r="B867" s="5" t="s">
        <v>18</v>
      </c>
      <c r="C867" s="14"/>
      <c r="D867" s="14"/>
      <c r="E867" s="14"/>
      <c r="F867" s="53" t="s">
        <v>18</v>
      </c>
      <c r="G867" s="14"/>
      <c r="H867" s="53" t="s">
        <v>18</v>
      </c>
      <c r="I867" s="5" t="s">
        <v>23</v>
      </c>
      <c r="J867" s="13" t="s">
        <v>1171</v>
      </c>
      <c r="K867" s="13" t="s">
        <v>1172</v>
      </c>
      <c r="L867" s="14">
        <v>243</v>
      </c>
      <c r="M867" s="14">
        <v>178</v>
      </c>
      <c r="N867" s="14">
        <v>188</v>
      </c>
      <c r="O867" s="72">
        <v>183</v>
      </c>
      <c r="P867" s="72"/>
      <c r="Q867" s="74">
        <v>75.3</v>
      </c>
      <c r="R867" s="74"/>
      <c r="S867" s="15">
        <v>2.8</v>
      </c>
      <c r="T867" s="71" t="s">
        <v>3492</v>
      </c>
      <c r="U867" s="71"/>
    </row>
    <row r="868" spans="1:21" ht="12.75" customHeight="1">
      <c r="A868" s="2"/>
      <c r="B868" s="5" t="s">
        <v>18</v>
      </c>
      <c r="C868" s="14"/>
      <c r="D868" s="14"/>
      <c r="E868" s="14"/>
      <c r="F868" s="53" t="s">
        <v>18</v>
      </c>
      <c r="G868" s="14"/>
      <c r="H868" s="53" t="s">
        <v>18</v>
      </c>
      <c r="I868" s="5" t="s">
        <v>23</v>
      </c>
      <c r="J868" s="13" t="s">
        <v>1173</v>
      </c>
      <c r="K868" s="13" t="s">
        <v>1170</v>
      </c>
      <c r="L868" s="14">
        <v>335412</v>
      </c>
      <c r="M868" s="14">
        <v>244851</v>
      </c>
      <c r="N868" s="14">
        <v>259450</v>
      </c>
      <c r="O868" s="72">
        <v>250974</v>
      </c>
      <c r="P868" s="72"/>
      <c r="Q868" s="74">
        <v>74.8</v>
      </c>
      <c r="R868" s="74"/>
      <c r="S868" s="15">
        <v>2.5</v>
      </c>
      <c r="T868" s="71" t="s">
        <v>3492</v>
      </c>
      <c r="U868" s="71"/>
    </row>
    <row r="869" spans="1:21">
      <c r="A869" s="2"/>
      <c r="B869" s="5" t="s">
        <v>29</v>
      </c>
      <c r="C869" s="14">
        <v>501218924</v>
      </c>
      <c r="D869" s="14">
        <v>514590285</v>
      </c>
      <c r="E869" s="14">
        <f t="shared" ref="E869:E870" si="203">D869-C869</f>
        <v>13371361</v>
      </c>
      <c r="F869" s="53">
        <f t="shared" ref="F869:F870" si="204">IFERROR((D869/C869-1)*100,0)</f>
        <v>2.6677685856889122</v>
      </c>
      <c r="G869" s="14">
        <v>610202282</v>
      </c>
      <c r="H869" s="53">
        <v>84.3</v>
      </c>
      <c r="I869" s="5" t="s">
        <v>18</v>
      </c>
      <c r="J869" s="13" t="s">
        <v>18</v>
      </c>
      <c r="K869" s="13" t="s">
        <v>18</v>
      </c>
      <c r="L869" s="14"/>
      <c r="M869" s="14"/>
      <c r="N869" s="14"/>
      <c r="O869" s="72"/>
      <c r="P869" s="72"/>
      <c r="Q869" s="70" t="s">
        <v>18</v>
      </c>
      <c r="R869" s="70"/>
      <c r="S869" s="12" t="s">
        <v>18</v>
      </c>
      <c r="T869" s="71" t="s">
        <v>18</v>
      </c>
      <c r="U869" s="71"/>
    </row>
    <row r="870" spans="1:21" ht="25.5">
      <c r="A870" s="13" t="s">
        <v>1174</v>
      </c>
      <c r="B870" s="5" t="s">
        <v>63</v>
      </c>
      <c r="C870" s="14">
        <v>650718750</v>
      </c>
      <c r="D870" s="14">
        <v>837446800</v>
      </c>
      <c r="E870" s="14">
        <f t="shared" si="203"/>
        <v>186728050</v>
      </c>
      <c r="F870" s="53">
        <f t="shared" si="204"/>
        <v>28.695661528117956</v>
      </c>
      <c r="G870" s="14">
        <v>1116452457</v>
      </c>
      <c r="H870" s="53">
        <v>75</v>
      </c>
      <c r="I870" s="5" t="s">
        <v>18</v>
      </c>
      <c r="J870" s="13" t="s">
        <v>18</v>
      </c>
      <c r="K870" s="13" t="s">
        <v>18</v>
      </c>
      <c r="L870" s="14"/>
      <c r="M870" s="14"/>
      <c r="N870" s="14"/>
      <c r="O870" s="72"/>
      <c r="P870" s="72"/>
      <c r="Q870" s="70" t="s">
        <v>18</v>
      </c>
      <c r="R870" s="70"/>
      <c r="S870" s="12" t="s">
        <v>18</v>
      </c>
      <c r="T870" s="71" t="s">
        <v>18</v>
      </c>
      <c r="U870" s="71"/>
    </row>
    <row r="871" spans="1:21">
      <c r="A871" s="13" t="s">
        <v>1070</v>
      </c>
      <c r="B871" s="5" t="s">
        <v>18</v>
      </c>
      <c r="C871" s="14"/>
      <c r="D871" s="14"/>
      <c r="E871" s="14"/>
      <c r="F871" s="53" t="s">
        <v>18</v>
      </c>
      <c r="G871" s="14"/>
      <c r="H871" s="53" t="s">
        <v>18</v>
      </c>
      <c r="I871" s="5" t="s">
        <v>23</v>
      </c>
      <c r="J871" s="13" t="s">
        <v>699</v>
      </c>
      <c r="K871" s="13" t="s">
        <v>700</v>
      </c>
      <c r="L871" s="14">
        <v>5219</v>
      </c>
      <c r="M871" s="14">
        <v>3706</v>
      </c>
      <c r="N871" s="14">
        <v>3332</v>
      </c>
      <c r="O871" s="72">
        <v>3653</v>
      </c>
      <c r="P871" s="72"/>
      <c r="Q871" s="74">
        <v>70</v>
      </c>
      <c r="R871" s="74"/>
      <c r="S871" s="15">
        <v>-1.4</v>
      </c>
      <c r="T871" s="71" t="s">
        <v>3493</v>
      </c>
      <c r="U871" s="71"/>
    </row>
    <row r="872" spans="1:21" ht="12.75" customHeight="1">
      <c r="A872" s="2"/>
      <c r="B872" s="5" t="s">
        <v>18</v>
      </c>
      <c r="C872" s="14"/>
      <c r="D872" s="14"/>
      <c r="E872" s="14"/>
      <c r="F872" s="53" t="s">
        <v>18</v>
      </c>
      <c r="G872" s="14"/>
      <c r="H872" s="53" t="s">
        <v>18</v>
      </c>
      <c r="I872" s="5" t="s">
        <v>23</v>
      </c>
      <c r="J872" s="13" t="s">
        <v>842</v>
      </c>
      <c r="K872" s="13" t="s">
        <v>66</v>
      </c>
      <c r="L872" s="14">
        <v>736460</v>
      </c>
      <c r="M872" s="14">
        <v>522886</v>
      </c>
      <c r="N872" s="14">
        <v>575885</v>
      </c>
      <c r="O872" s="72">
        <v>622219</v>
      </c>
      <c r="P872" s="72"/>
      <c r="Q872" s="74">
        <v>84.5</v>
      </c>
      <c r="R872" s="74"/>
      <c r="S872" s="15">
        <v>19</v>
      </c>
      <c r="T872" s="71" t="s">
        <v>3493</v>
      </c>
      <c r="U872" s="71"/>
    </row>
    <row r="873" spans="1:21" ht="12.75" customHeight="1">
      <c r="A873" s="2"/>
      <c r="B873" s="5" t="s">
        <v>18</v>
      </c>
      <c r="C873" s="14"/>
      <c r="D873" s="14"/>
      <c r="E873" s="14"/>
      <c r="F873" s="53" t="s">
        <v>18</v>
      </c>
      <c r="G873" s="14"/>
      <c r="H873" s="53" t="s">
        <v>18</v>
      </c>
      <c r="I873" s="5" t="s">
        <v>23</v>
      </c>
      <c r="J873" s="13" t="s">
        <v>1175</v>
      </c>
      <c r="K873" s="13" t="s">
        <v>1176</v>
      </c>
      <c r="L873" s="14">
        <v>2526</v>
      </c>
      <c r="M873" s="14">
        <v>1794</v>
      </c>
      <c r="N873" s="14">
        <v>1536</v>
      </c>
      <c r="O873" s="72">
        <v>13017</v>
      </c>
      <c r="P873" s="72"/>
      <c r="Q873" s="74">
        <v>515.29999999999995</v>
      </c>
      <c r="R873" s="74"/>
      <c r="S873" s="15">
        <v>625.6</v>
      </c>
      <c r="T873" s="71" t="s">
        <v>3493</v>
      </c>
      <c r="U873" s="71"/>
    </row>
    <row r="874" spans="1:21" ht="12.75" customHeight="1">
      <c r="A874" s="2"/>
      <c r="B874" s="5" t="s">
        <v>18</v>
      </c>
      <c r="C874" s="14"/>
      <c r="D874" s="14"/>
      <c r="E874" s="14"/>
      <c r="F874" s="53" t="s">
        <v>18</v>
      </c>
      <c r="G874" s="14"/>
      <c r="H874" s="53" t="s">
        <v>18</v>
      </c>
      <c r="I874" s="5" t="s">
        <v>23</v>
      </c>
      <c r="J874" s="13" t="s">
        <v>1177</v>
      </c>
      <c r="K874" s="13" t="s">
        <v>1178</v>
      </c>
      <c r="L874" s="14">
        <v>1457165</v>
      </c>
      <c r="M874" s="14">
        <v>1034587</v>
      </c>
      <c r="N874" s="14">
        <v>1113247</v>
      </c>
      <c r="O874" s="72">
        <v>1184391</v>
      </c>
      <c r="P874" s="72"/>
      <c r="Q874" s="74">
        <v>81.3</v>
      </c>
      <c r="R874" s="74"/>
      <c r="S874" s="15">
        <v>14.5</v>
      </c>
      <c r="T874" s="71" t="s">
        <v>3493</v>
      </c>
      <c r="U874" s="71"/>
    </row>
    <row r="875" spans="1:21">
      <c r="A875" s="2"/>
      <c r="B875" s="5" t="s">
        <v>29</v>
      </c>
      <c r="C875" s="14">
        <v>650718750</v>
      </c>
      <c r="D875" s="14">
        <v>837446800</v>
      </c>
      <c r="E875" s="14">
        <f t="shared" ref="E875:E876" si="205">D875-C875</f>
        <v>186728050</v>
      </c>
      <c r="F875" s="53">
        <f t="shared" ref="F875:F876" si="206">IFERROR((D875/C875-1)*100,0)</f>
        <v>28.695661528117956</v>
      </c>
      <c r="G875" s="14">
        <v>1116452457</v>
      </c>
      <c r="H875" s="53">
        <v>75</v>
      </c>
      <c r="I875" s="5" t="s">
        <v>18</v>
      </c>
      <c r="J875" s="13" t="s">
        <v>18</v>
      </c>
      <c r="K875" s="13" t="s">
        <v>18</v>
      </c>
      <c r="L875" s="14"/>
      <c r="M875" s="14"/>
      <c r="N875" s="14"/>
      <c r="O875" s="72"/>
      <c r="P875" s="72"/>
      <c r="Q875" s="70" t="s">
        <v>18</v>
      </c>
      <c r="R875" s="70"/>
      <c r="S875" s="12" t="s">
        <v>18</v>
      </c>
      <c r="T875" s="71" t="s">
        <v>18</v>
      </c>
      <c r="U875" s="71"/>
    </row>
    <row r="876" spans="1:21" ht="25.5">
      <c r="A876" s="13" t="s">
        <v>1179</v>
      </c>
      <c r="B876" s="5" t="s">
        <v>32</v>
      </c>
      <c r="C876" s="14">
        <v>935589877</v>
      </c>
      <c r="D876" s="14">
        <v>1225204560</v>
      </c>
      <c r="E876" s="14">
        <f t="shared" si="205"/>
        <v>289614683</v>
      </c>
      <c r="F876" s="53">
        <f t="shared" si="206"/>
        <v>30.955303185692774</v>
      </c>
      <c r="G876" s="14">
        <v>1550825680</v>
      </c>
      <c r="H876" s="53">
        <v>79</v>
      </c>
      <c r="I876" s="5" t="s">
        <v>18</v>
      </c>
      <c r="J876" s="13" t="s">
        <v>18</v>
      </c>
      <c r="K876" s="13" t="s">
        <v>18</v>
      </c>
      <c r="L876" s="14"/>
      <c r="M876" s="14"/>
      <c r="N876" s="14"/>
      <c r="O876" s="72"/>
      <c r="P876" s="72"/>
      <c r="Q876" s="70" t="s">
        <v>18</v>
      </c>
      <c r="R876" s="70"/>
      <c r="S876" s="12" t="s">
        <v>18</v>
      </c>
      <c r="T876" s="71" t="s">
        <v>18</v>
      </c>
      <c r="U876" s="71"/>
    </row>
    <row r="877" spans="1:21">
      <c r="A877" s="13" t="s">
        <v>1052</v>
      </c>
      <c r="B877" s="5" t="s">
        <v>18</v>
      </c>
      <c r="C877" s="14"/>
      <c r="D877" s="14"/>
      <c r="E877" s="14"/>
      <c r="F877" s="53" t="s">
        <v>18</v>
      </c>
      <c r="G877" s="14"/>
      <c r="H877" s="53" t="s">
        <v>18</v>
      </c>
      <c r="I877" s="5" t="s">
        <v>23</v>
      </c>
      <c r="J877" s="13" t="s">
        <v>618</v>
      </c>
      <c r="K877" s="13" t="s">
        <v>182</v>
      </c>
      <c r="L877" s="14">
        <v>466</v>
      </c>
      <c r="M877" s="14">
        <v>0</v>
      </c>
      <c r="N877" s="14">
        <v>0</v>
      </c>
      <c r="O877" s="72">
        <v>0</v>
      </c>
      <c r="P877" s="72"/>
      <c r="Q877" s="70" t="s">
        <v>26</v>
      </c>
      <c r="R877" s="70"/>
      <c r="S877" s="15">
        <v>0</v>
      </c>
      <c r="T877" s="71" t="s">
        <v>18</v>
      </c>
      <c r="U877" s="71"/>
    </row>
    <row r="878" spans="1:21">
      <c r="A878" s="2"/>
      <c r="B878" s="5" t="s">
        <v>18</v>
      </c>
      <c r="C878" s="14"/>
      <c r="D878" s="14"/>
      <c r="E878" s="14"/>
      <c r="F878" s="53" t="s">
        <v>18</v>
      </c>
      <c r="G878" s="14"/>
      <c r="H878" s="53" t="s">
        <v>18</v>
      </c>
      <c r="I878" s="5" t="s">
        <v>23</v>
      </c>
      <c r="J878" s="13" t="s">
        <v>1053</v>
      </c>
      <c r="K878" s="13" t="s">
        <v>1054</v>
      </c>
      <c r="L878" s="14">
        <v>3812</v>
      </c>
      <c r="M878" s="14">
        <v>0</v>
      </c>
      <c r="N878" s="14">
        <v>0</v>
      </c>
      <c r="O878" s="72">
        <v>0</v>
      </c>
      <c r="P878" s="72"/>
      <c r="Q878" s="70" t="s">
        <v>26</v>
      </c>
      <c r="R878" s="70"/>
      <c r="S878" s="15">
        <v>0</v>
      </c>
      <c r="T878" s="71" t="s">
        <v>18</v>
      </c>
      <c r="U878" s="71"/>
    </row>
    <row r="879" spans="1:21">
      <c r="A879" s="2"/>
      <c r="B879" s="5" t="s">
        <v>18</v>
      </c>
      <c r="C879" s="14"/>
      <c r="D879" s="14"/>
      <c r="E879" s="14"/>
      <c r="F879" s="53" t="s">
        <v>18</v>
      </c>
      <c r="G879" s="14"/>
      <c r="H879" s="53" t="s">
        <v>18</v>
      </c>
      <c r="I879" s="5" t="s">
        <v>23</v>
      </c>
      <c r="J879" s="13" t="s">
        <v>619</v>
      </c>
      <c r="K879" s="13" t="s">
        <v>182</v>
      </c>
      <c r="L879" s="14">
        <v>268</v>
      </c>
      <c r="M879" s="14">
        <v>0</v>
      </c>
      <c r="N879" s="14">
        <v>0</v>
      </c>
      <c r="O879" s="72">
        <v>0</v>
      </c>
      <c r="P879" s="72"/>
      <c r="Q879" s="70" t="s">
        <v>26</v>
      </c>
      <c r="R879" s="70"/>
      <c r="S879" s="15">
        <v>0</v>
      </c>
      <c r="T879" s="71" t="s">
        <v>18</v>
      </c>
      <c r="U879" s="71"/>
    </row>
    <row r="880" spans="1:21">
      <c r="A880" s="2"/>
      <c r="B880" s="5" t="s">
        <v>18</v>
      </c>
      <c r="C880" s="14"/>
      <c r="D880" s="14"/>
      <c r="E880" s="14"/>
      <c r="F880" s="53" t="s">
        <v>18</v>
      </c>
      <c r="G880" s="14"/>
      <c r="H880" s="53" t="s">
        <v>18</v>
      </c>
      <c r="I880" s="5" t="s">
        <v>23</v>
      </c>
      <c r="J880" s="13" t="s">
        <v>620</v>
      </c>
      <c r="K880" s="13" t="s">
        <v>621</v>
      </c>
      <c r="L880" s="14">
        <v>1814</v>
      </c>
      <c r="M880" s="14">
        <v>0</v>
      </c>
      <c r="N880" s="14">
        <v>0</v>
      </c>
      <c r="O880" s="72">
        <v>0</v>
      </c>
      <c r="P880" s="72"/>
      <c r="Q880" s="70" t="s">
        <v>26</v>
      </c>
      <c r="R880" s="70"/>
      <c r="S880" s="15">
        <v>0</v>
      </c>
      <c r="T880" s="71" t="s">
        <v>18</v>
      </c>
      <c r="U880" s="71"/>
    </row>
    <row r="881" spans="1:21">
      <c r="A881" s="2"/>
      <c r="B881" s="5" t="s">
        <v>18</v>
      </c>
      <c r="C881" s="14"/>
      <c r="D881" s="14"/>
      <c r="E881" s="14"/>
      <c r="F881" s="53" t="s">
        <v>18</v>
      </c>
      <c r="G881" s="14"/>
      <c r="H881" s="53" t="s">
        <v>18</v>
      </c>
      <c r="I881" s="5" t="s">
        <v>23</v>
      </c>
      <c r="J881" s="13" t="s">
        <v>1057</v>
      </c>
      <c r="K881" s="13" t="s">
        <v>825</v>
      </c>
      <c r="L881" s="14">
        <v>2165</v>
      </c>
      <c r="M881" s="14">
        <v>0</v>
      </c>
      <c r="N881" s="14">
        <v>0</v>
      </c>
      <c r="O881" s="72">
        <v>0</v>
      </c>
      <c r="P881" s="72"/>
      <c r="Q881" s="70" t="s">
        <v>26</v>
      </c>
      <c r="R881" s="70"/>
      <c r="S881" s="15">
        <v>0</v>
      </c>
      <c r="T881" s="71" t="s">
        <v>18</v>
      </c>
      <c r="U881" s="71"/>
    </row>
    <row r="882" spans="1:21">
      <c r="A882" s="2"/>
      <c r="B882" s="5" t="s">
        <v>29</v>
      </c>
      <c r="C882" s="14">
        <v>935589877</v>
      </c>
      <c r="D882" s="14">
        <v>1225204560</v>
      </c>
      <c r="E882" s="14">
        <f t="shared" ref="E882:E883" si="207">D882-C882</f>
        <v>289614683</v>
      </c>
      <c r="F882" s="53">
        <f t="shared" ref="F882:F883" si="208">IFERROR((D882/C882-1)*100,0)</f>
        <v>30.955303185692774</v>
      </c>
      <c r="G882" s="14">
        <v>1550825680</v>
      </c>
      <c r="H882" s="53">
        <v>79</v>
      </c>
      <c r="I882" s="5" t="s">
        <v>18</v>
      </c>
      <c r="J882" s="13" t="s">
        <v>18</v>
      </c>
      <c r="K882" s="13" t="s">
        <v>18</v>
      </c>
      <c r="L882" s="14"/>
      <c r="M882" s="14"/>
      <c r="N882" s="14"/>
      <c r="O882" s="72"/>
      <c r="P882" s="72"/>
      <c r="Q882" s="70" t="s">
        <v>18</v>
      </c>
      <c r="R882" s="70"/>
      <c r="S882" s="12" t="s">
        <v>18</v>
      </c>
      <c r="T882" s="71" t="s">
        <v>18</v>
      </c>
      <c r="U882" s="71"/>
    </row>
    <row r="883" spans="1:21">
      <c r="A883" s="13" t="s">
        <v>1180</v>
      </c>
      <c r="B883" s="5" t="s">
        <v>974</v>
      </c>
      <c r="C883" s="14">
        <v>17975426</v>
      </c>
      <c r="D883" s="14">
        <v>28742282</v>
      </c>
      <c r="E883" s="14">
        <f t="shared" si="207"/>
        <v>10766856</v>
      </c>
      <c r="F883" s="53">
        <f t="shared" si="208"/>
        <v>59.897640256203097</v>
      </c>
      <c r="G883" s="14">
        <v>56318618</v>
      </c>
      <c r="H883" s="53">
        <v>51</v>
      </c>
      <c r="I883" s="5" t="s">
        <v>18</v>
      </c>
      <c r="J883" s="13" t="s">
        <v>18</v>
      </c>
      <c r="K883" s="13" t="s">
        <v>18</v>
      </c>
      <c r="L883" s="14"/>
      <c r="M883" s="14"/>
      <c r="N883" s="14"/>
      <c r="O883" s="72"/>
      <c r="P883" s="72"/>
      <c r="Q883" s="70" t="s">
        <v>18</v>
      </c>
      <c r="R883" s="70"/>
      <c r="S883" s="12" t="s">
        <v>18</v>
      </c>
      <c r="T883" s="71" t="s">
        <v>18</v>
      </c>
      <c r="U883" s="71"/>
    </row>
    <row r="884" spans="1:21" ht="25.5">
      <c r="A884" s="13" t="s">
        <v>1181</v>
      </c>
      <c r="B884" s="5" t="s">
        <v>18</v>
      </c>
      <c r="C884" s="14"/>
      <c r="D884" s="14"/>
      <c r="E884" s="14"/>
      <c r="F884" s="53" t="s">
        <v>18</v>
      </c>
      <c r="G884" s="14"/>
      <c r="H884" s="53" t="s">
        <v>18</v>
      </c>
      <c r="I884" s="5" t="s">
        <v>23</v>
      </c>
      <c r="J884" s="13" t="s">
        <v>1095</v>
      </c>
      <c r="K884" s="13" t="s">
        <v>1096</v>
      </c>
      <c r="L884" s="14">
        <v>366</v>
      </c>
      <c r="M884" s="14">
        <v>274</v>
      </c>
      <c r="N884" s="14">
        <v>273</v>
      </c>
      <c r="O884" s="72">
        <v>274</v>
      </c>
      <c r="P884" s="72"/>
      <c r="Q884" s="74">
        <v>74.900000000000006</v>
      </c>
      <c r="R884" s="74"/>
      <c r="S884" s="15">
        <v>0</v>
      </c>
      <c r="T884" s="71" t="s">
        <v>18</v>
      </c>
      <c r="U884" s="71"/>
    </row>
    <row r="885" spans="1:21">
      <c r="A885" s="2"/>
      <c r="B885" s="5" t="s">
        <v>29</v>
      </c>
      <c r="C885" s="14">
        <v>17975426</v>
      </c>
      <c r="D885" s="14">
        <v>28742282</v>
      </c>
      <c r="E885" s="14">
        <f>D885-C885</f>
        <v>10766856</v>
      </c>
      <c r="F885" s="53">
        <f>IFERROR((D885/C885-1)*100,0)</f>
        <v>59.897640256203097</v>
      </c>
      <c r="G885" s="14">
        <v>56318618</v>
      </c>
      <c r="H885" s="53">
        <v>51</v>
      </c>
      <c r="I885" s="5" t="s">
        <v>18</v>
      </c>
      <c r="J885" s="13" t="s">
        <v>18</v>
      </c>
      <c r="K885" s="13" t="s">
        <v>18</v>
      </c>
      <c r="L885" s="14"/>
      <c r="M885" s="14"/>
      <c r="N885" s="14"/>
      <c r="O885" s="72"/>
      <c r="P885" s="72"/>
      <c r="Q885" s="70" t="s">
        <v>18</v>
      </c>
      <c r="R885" s="70"/>
      <c r="S885" s="12" t="s">
        <v>18</v>
      </c>
      <c r="T885" s="71" t="s">
        <v>18</v>
      </c>
      <c r="U885" s="71"/>
    </row>
    <row r="886" spans="1:21">
      <c r="A886" s="11" t="s">
        <v>1182</v>
      </c>
      <c r="B886" s="5" t="s">
        <v>18</v>
      </c>
      <c r="C886" s="14"/>
      <c r="D886" s="14"/>
      <c r="E886" s="14"/>
      <c r="F886" s="53" t="s">
        <v>18</v>
      </c>
      <c r="G886" s="14"/>
      <c r="H886" s="53" t="s">
        <v>18</v>
      </c>
      <c r="I886" s="5" t="s">
        <v>18</v>
      </c>
      <c r="J886" s="13" t="s">
        <v>18</v>
      </c>
      <c r="K886" s="13" t="s">
        <v>18</v>
      </c>
      <c r="L886" s="14"/>
      <c r="M886" s="14"/>
      <c r="N886" s="14"/>
      <c r="O886" s="72"/>
      <c r="P886" s="72"/>
      <c r="Q886" s="70" t="s">
        <v>18</v>
      </c>
      <c r="R886" s="70"/>
      <c r="S886" s="12" t="s">
        <v>18</v>
      </c>
      <c r="T886" s="71" t="s">
        <v>18</v>
      </c>
      <c r="U886" s="71"/>
    </row>
    <row r="887" spans="1:21" ht="25.5">
      <c r="A887" s="13" t="s">
        <v>1183</v>
      </c>
      <c r="B887" s="5" t="s">
        <v>310</v>
      </c>
      <c r="C887" s="14">
        <v>70521876</v>
      </c>
      <c r="D887" s="14">
        <v>102587885</v>
      </c>
      <c r="E887" s="14">
        <f>D887-C887</f>
        <v>32066009</v>
      </c>
      <c r="F887" s="53">
        <f>IFERROR((D887/C887-1)*100,0)</f>
        <v>45.469591591692769</v>
      </c>
      <c r="G887" s="14">
        <v>164497000</v>
      </c>
      <c r="H887" s="53">
        <v>62.4</v>
      </c>
      <c r="I887" s="5" t="s">
        <v>18</v>
      </c>
      <c r="J887" s="13" t="s">
        <v>18</v>
      </c>
      <c r="K887" s="13" t="s">
        <v>18</v>
      </c>
      <c r="L887" s="14"/>
      <c r="M887" s="14"/>
      <c r="N887" s="14"/>
      <c r="O887" s="72"/>
      <c r="P887" s="72"/>
      <c r="Q887" s="70" t="s">
        <v>18</v>
      </c>
      <c r="R887" s="70"/>
      <c r="S887" s="12" t="s">
        <v>18</v>
      </c>
      <c r="T887" s="71" t="s">
        <v>18</v>
      </c>
      <c r="U887" s="71"/>
    </row>
    <row r="888" spans="1:21" ht="12.75" customHeight="1">
      <c r="A888" s="13" t="s">
        <v>1184</v>
      </c>
      <c r="B888" s="5" t="s">
        <v>18</v>
      </c>
      <c r="C888" s="14"/>
      <c r="D888" s="14"/>
      <c r="E888" s="14"/>
      <c r="F888" s="53" t="s">
        <v>18</v>
      </c>
      <c r="G888" s="14"/>
      <c r="H888" s="53" t="s">
        <v>18</v>
      </c>
      <c r="I888" s="5" t="s">
        <v>23</v>
      </c>
      <c r="J888" s="13" t="s">
        <v>1185</v>
      </c>
      <c r="K888" s="13" t="s">
        <v>1186</v>
      </c>
      <c r="L888" s="14">
        <v>47.5</v>
      </c>
      <c r="M888" s="14">
        <v>32.5</v>
      </c>
      <c r="N888" s="14">
        <v>22</v>
      </c>
      <c r="O888" s="72">
        <f>10.6+8.8</f>
        <v>19.399999999999999</v>
      </c>
      <c r="P888" s="72"/>
      <c r="Q888" s="74">
        <f>+O888/L888*100</f>
        <v>40.84210526315789</v>
      </c>
      <c r="R888" s="74"/>
      <c r="S888" s="15">
        <f>+(O888-M888)/M888*100</f>
        <v>-40.307692307692314</v>
      </c>
      <c r="T888" s="71" t="s">
        <v>3494</v>
      </c>
      <c r="U888" s="71"/>
    </row>
    <row r="889" spans="1:21" ht="12.75" customHeight="1">
      <c r="A889" s="2"/>
      <c r="B889" s="5" t="s">
        <v>18</v>
      </c>
      <c r="C889" s="14"/>
      <c r="D889" s="14"/>
      <c r="E889" s="14"/>
      <c r="F889" s="53" t="s">
        <v>18</v>
      </c>
      <c r="G889" s="14"/>
      <c r="H889" s="53" t="s">
        <v>18</v>
      </c>
      <c r="I889" s="5" t="s">
        <v>23</v>
      </c>
      <c r="J889" s="13" t="s">
        <v>1187</v>
      </c>
      <c r="K889" s="13" t="s">
        <v>1186</v>
      </c>
      <c r="L889" s="14">
        <v>3</v>
      </c>
      <c r="M889" s="14">
        <v>2.9</v>
      </c>
      <c r="N889" s="14">
        <v>11</v>
      </c>
      <c r="O889" s="72">
        <f>6.2+1.7</f>
        <v>7.9</v>
      </c>
      <c r="P889" s="72"/>
      <c r="Q889" s="74">
        <f t="shared" ref="Q889:Q896" si="209">+O889/L889*100</f>
        <v>263.33333333333331</v>
      </c>
      <c r="R889" s="74"/>
      <c r="S889" s="24">
        <f t="shared" ref="S889:S902" si="210">+(O889-M889)/M889*100</f>
        <v>172.41379310344828</v>
      </c>
      <c r="T889" s="71" t="s">
        <v>3495</v>
      </c>
      <c r="U889" s="71"/>
    </row>
    <row r="890" spans="1:21">
      <c r="A890" s="2"/>
      <c r="B890" s="5" t="s">
        <v>18</v>
      </c>
      <c r="C890" s="14"/>
      <c r="D890" s="14"/>
      <c r="E890" s="14"/>
      <c r="F890" s="53" t="s">
        <v>18</v>
      </c>
      <c r="G890" s="14"/>
      <c r="H890" s="53" t="s">
        <v>18</v>
      </c>
      <c r="I890" s="5" t="s">
        <v>23</v>
      </c>
      <c r="J890" s="13" t="s">
        <v>1188</v>
      </c>
      <c r="K890" s="13" t="s">
        <v>534</v>
      </c>
      <c r="L890" s="14">
        <v>25</v>
      </c>
      <c r="M890" s="14">
        <v>15</v>
      </c>
      <c r="N890" s="14">
        <v>11</v>
      </c>
      <c r="O890" s="72">
        <f>7+5</f>
        <v>12</v>
      </c>
      <c r="P890" s="72"/>
      <c r="Q890" s="74">
        <f t="shared" si="209"/>
        <v>48</v>
      </c>
      <c r="R890" s="74"/>
      <c r="S890" s="24">
        <f t="shared" si="210"/>
        <v>-20</v>
      </c>
      <c r="T890" s="71" t="s">
        <v>1189</v>
      </c>
      <c r="U890" s="71"/>
    </row>
    <row r="891" spans="1:21">
      <c r="A891" s="2"/>
      <c r="B891" s="5" t="s">
        <v>18</v>
      </c>
      <c r="C891" s="14"/>
      <c r="D891" s="14"/>
      <c r="E891" s="14"/>
      <c r="F891" s="53" t="s">
        <v>18</v>
      </c>
      <c r="G891" s="14"/>
      <c r="H891" s="53" t="s">
        <v>18</v>
      </c>
      <c r="I891" s="5" t="s">
        <v>23</v>
      </c>
      <c r="J891" s="13" t="s">
        <v>1188</v>
      </c>
      <c r="K891" s="13" t="s">
        <v>825</v>
      </c>
      <c r="L891" s="14">
        <v>150</v>
      </c>
      <c r="M891" s="14">
        <v>46</v>
      </c>
      <c r="N891" s="14">
        <v>46</v>
      </c>
      <c r="O891" s="72">
        <f>36+31</f>
        <v>67</v>
      </c>
      <c r="P891" s="72"/>
      <c r="Q891" s="74">
        <f t="shared" si="209"/>
        <v>44.666666666666664</v>
      </c>
      <c r="R891" s="74"/>
      <c r="S891" s="24">
        <f t="shared" si="210"/>
        <v>45.652173913043477</v>
      </c>
      <c r="T891" s="71" t="s">
        <v>1190</v>
      </c>
      <c r="U891" s="71"/>
    </row>
    <row r="892" spans="1:21">
      <c r="A892" s="2"/>
      <c r="B892" s="5" t="s">
        <v>18</v>
      </c>
      <c r="C892" s="14"/>
      <c r="D892" s="14"/>
      <c r="E892" s="14"/>
      <c r="F892" s="53" t="s">
        <v>18</v>
      </c>
      <c r="G892" s="14"/>
      <c r="H892" s="53" t="s">
        <v>18</v>
      </c>
      <c r="I892" s="5" t="s">
        <v>23</v>
      </c>
      <c r="J892" s="13" t="s">
        <v>1188</v>
      </c>
      <c r="K892" s="13" t="s">
        <v>1191</v>
      </c>
      <c r="L892" s="14">
        <v>200</v>
      </c>
      <c r="M892" s="14">
        <v>153</v>
      </c>
      <c r="N892" s="14">
        <v>101</v>
      </c>
      <c r="O892" s="72">
        <f>65+47</f>
        <v>112</v>
      </c>
      <c r="P892" s="72"/>
      <c r="Q892" s="74">
        <f t="shared" si="209"/>
        <v>56.000000000000007</v>
      </c>
      <c r="R892" s="74"/>
      <c r="S892" s="24">
        <f t="shared" si="210"/>
        <v>-26.797385620915033</v>
      </c>
      <c r="T892" s="71" t="s">
        <v>1192</v>
      </c>
      <c r="U892" s="71"/>
    </row>
    <row r="893" spans="1:21">
      <c r="A893" s="2"/>
      <c r="B893" s="2"/>
      <c r="C893" s="2"/>
      <c r="D893" s="2"/>
      <c r="E893" s="2"/>
      <c r="F893" s="63"/>
      <c r="G893" s="2"/>
      <c r="H893" s="63"/>
      <c r="I893" s="2"/>
      <c r="J893" s="2"/>
      <c r="K893" s="2"/>
      <c r="L893" s="2"/>
      <c r="M893" s="2"/>
      <c r="N893" s="2"/>
      <c r="O893" s="2"/>
      <c r="P893" s="2"/>
      <c r="Q893" s="74"/>
      <c r="R893" s="74"/>
      <c r="S893" s="24"/>
      <c r="T893" s="71" t="s">
        <v>1193</v>
      </c>
      <c r="U893" s="71"/>
    </row>
    <row r="894" spans="1:21">
      <c r="A894" s="2"/>
      <c r="B894" s="5" t="s">
        <v>18</v>
      </c>
      <c r="C894" s="14"/>
      <c r="D894" s="14"/>
      <c r="E894" s="14"/>
      <c r="F894" s="53" t="s">
        <v>18</v>
      </c>
      <c r="G894" s="14"/>
      <c r="H894" s="53" t="s">
        <v>18</v>
      </c>
      <c r="I894" s="5" t="s">
        <v>23</v>
      </c>
      <c r="J894" s="13" t="s">
        <v>1194</v>
      </c>
      <c r="K894" s="13" t="s">
        <v>1186</v>
      </c>
      <c r="L894" s="14">
        <v>135</v>
      </c>
      <c r="M894" s="14">
        <v>95</v>
      </c>
      <c r="N894" s="14">
        <v>29.5</v>
      </c>
      <c r="O894" s="72">
        <f>32+16</f>
        <v>48</v>
      </c>
      <c r="P894" s="72"/>
      <c r="Q894" s="74">
        <f t="shared" si="209"/>
        <v>35.555555555555557</v>
      </c>
      <c r="R894" s="74"/>
      <c r="S894" s="24">
        <f t="shared" si="210"/>
        <v>-49.473684210526315</v>
      </c>
      <c r="T894" s="71" t="s">
        <v>1195</v>
      </c>
      <c r="U894" s="71"/>
    </row>
    <row r="895" spans="1:21" ht="25.5">
      <c r="A895" s="2"/>
      <c r="B895" s="5" t="s">
        <v>18</v>
      </c>
      <c r="C895" s="14"/>
      <c r="D895" s="14"/>
      <c r="E895" s="14"/>
      <c r="F895" s="53" t="s">
        <v>18</v>
      </c>
      <c r="G895" s="14"/>
      <c r="H895" s="53" t="s">
        <v>18</v>
      </c>
      <c r="I895" s="5" t="s">
        <v>23</v>
      </c>
      <c r="J895" s="13" t="s">
        <v>1196</v>
      </c>
      <c r="K895" s="13" t="s">
        <v>1197</v>
      </c>
      <c r="L895" s="14">
        <v>740</v>
      </c>
      <c r="M895" s="14">
        <v>570</v>
      </c>
      <c r="N895" s="14">
        <v>653</v>
      </c>
      <c r="O895" s="72">
        <f>544+270</f>
        <v>814</v>
      </c>
      <c r="P895" s="72"/>
      <c r="Q895" s="74">
        <f t="shared" si="209"/>
        <v>110.00000000000001</v>
      </c>
      <c r="R895" s="74"/>
      <c r="S895" s="24">
        <f t="shared" si="210"/>
        <v>42.807017543859651</v>
      </c>
      <c r="T895" s="71" t="s">
        <v>1198</v>
      </c>
      <c r="U895" s="71"/>
    </row>
    <row r="896" spans="1:21">
      <c r="A896" s="2"/>
      <c r="B896" s="5" t="s">
        <v>18</v>
      </c>
      <c r="C896" s="14"/>
      <c r="D896" s="14"/>
      <c r="E896" s="14"/>
      <c r="F896" s="53" t="s">
        <v>18</v>
      </c>
      <c r="G896" s="14"/>
      <c r="H896" s="53" t="s">
        <v>18</v>
      </c>
      <c r="I896" s="5" t="s">
        <v>23</v>
      </c>
      <c r="J896" s="13" t="s">
        <v>1199</v>
      </c>
      <c r="K896" s="13" t="s">
        <v>1200</v>
      </c>
      <c r="L896" s="14">
        <v>350</v>
      </c>
      <c r="M896" s="14">
        <v>270</v>
      </c>
      <c r="N896" s="14">
        <v>334</v>
      </c>
      <c r="O896" s="72">
        <f>238+165</f>
        <v>403</v>
      </c>
      <c r="P896" s="72"/>
      <c r="Q896" s="74">
        <f t="shared" si="209"/>
        <v>115.14285714285715</v>
      </c>
      <c r="R896" s="74"/>
      <c r="S896" s="24">
        <f t="shared" si="210"/>
        <v>49.25925925925926</v>
      </c>
      <c r="T896" s="71" t="s">
        <v>1201</v>
      </c>
      <c r="U896" s="71"/>
    </row>
    <row r="897" spans="1:21" ht="12.75" customHeight="1">
      <c r="A897" s="2"/>
      <c r="B897" s="5" t="s">
        <v>18</v>
      </c>
      <c r="C897" s="14"/>
      <c r="D897" s="14"/>
      <c r="E897" s="14"/>
      <c r="F897" s="53" t="s">
        <v>18</v>
      </c>
      <c r="G897" s="14"/>
      <c r="H897" s="53" t="s">
        <v>18</v>
      </c>
      <c r="I897" s="5" t="s">
        <v>23</v>
      </c>
      <c r="J897" s="13" t="s">
        <v>1202</v>
      </c>
      <c r="K897" s="13" t="s">
        <v>1203</v>
      </c>
      <c r="L897" s="14">
        <v>50</v>
      </c>
      <c r="M897" s="14">
        <v>20</v>
      </c>
      <c r="N897" s="14">
        <v>50</v>
      </c>
      <c r="O897" s="72">
        <v>15</v>
      </c>
      <c r="P897" s="72"/>
      <c r="Q897" s="74">
        <f t="shared" ref="Q897" si="211">+O897/L897*100</f>
        <v>30</v>
      </c>
      <c r="R897" s="74"/>
      <c r="S897" s="24">
        <f t="shared" si="210"/>
        <v>-25</v>
      </c>
      <c r="T897" s="71" t="s">
        <v>3496</v>
      </c>
      <c r="U897" s="71"/>
    </row>
    <row r="898" spans="1:21">
      <c r="A898" s="2"/>
      <c r="B898" s="5" t="s">
        <v>18</v>
      </c>
      <c r="C898" s="14"/>
      <c r="D898" s="14"/>
      <c r="E898" s="14"/>
      <c r="F898" s="53" t="s">
        <v>18</v>
      </c>
      <c r="G898" s="14"/>
      <c r="H898" s="53" t="s">
        <v>18</v>
      </c>
      <c r="I898" s="5" t="s">
        <v>23</v>
      </c>
      <c r="J898" s="13" t="s">
        <v>1204</v>
      </c>
      <c r="K898" s="13" t="s">
        <v>1205</v>
      </c>
      <c r="L898" s="14">
        <v>400</v>
      </c>
      <c r="M898" s="14">
        <v>300</v>
      </c>
      <c r="N898" s="14">
        <v>275</v>
      </c>
      <c r="O898" s="72">
        <f>150+150</f>
        <v>300</v>
      </c>
      <c r="P898" s="72"/>
      <c r="Q898" s="74">
        <f t="shared" ref="Q898:Q902" si="212">+O898/L898*100</f>
        <v>75</v>
      </c>
      <c r="R898" s="74"/>
      <c r="S898" s="24">
        <f t="shared" si="210"/>
        <v>0</v>
      </c>
      <c r="T898" s="71"/>
      <c r="U898" s="71"/>
    </row>
    <row r="899" spans="1:21">
      <c r="A899" s="2"/>
      <c r="B899" s="5" t="s">
        <v>18</v>
      </c>
      <c r="C899" s="14"/>
      <c r="D899" s="14"/>
      <c r="E899" s="14"/>
      <c r="F899" s="53" t="s">
        <v>18</v>
      </c>
      <c r="G899" s="14"/>
      <c r="H899" s="53" t="s">
        <v>18</v>
      </c>
      <c r="I899" s="5" t="s">
        <v>23</v>
      </c>
      <c r="J899" s="13" t="s">
        <v>1206</v>
      </c>
      <c r="K899" s="13" t="s">
        <v>1186</v>
      </c>
      <c r="L899" s="14">
        <v>250</v>
      </c>
      <c r="M899" s="14">
        <v>187.5</v>
      </c>
      <c r="N899" s="14">
        <v>524</v>
      </c>
      <c r="O899" s="72">
        <f>85.1+1.5</f>
        <v>86.6</v>
      </c>
      <c r="P899" s="72"/>
      <c r="Q899" s="74">
        <f t="shared" si="212"/>
        <v>34.64</v>
      </c>
      <c r="R899" s="74"/>
      <c r="S899" s="24">
        <f t="shared" si="210"/>
        <v>-53.813333333333333</v>
      </c>
      <c r="T899" s="71" t="s">
        <v>3497</v>
      </c>
      <c r="U899" s="71"/>
    </row>
    <row r="900" spans="1:21">
      <c r="A900" s="2"/>
      <c r="B900" s="5" t="s">
        <v>18</v>
      </c>
      <c r="C900" s="14"/>
      <c r="D900" s="14"/>
      <c r="E900" s="14"/>
      <c r="F900" s="53" t="s">
        <v>18</v>
      </c>
      <c r="G900" s="14"/>
      <c r="H900" s="53" t="s">
        <v>18</v>
      </c>
      <c r="I900" s="5" t="s">
        <v>23</v>
      </c>
      <c r="J900" s="13" t="s">
        <v>1207</v>
      </c>
      <c r="K900" s="13" t="s">
        <v>1208</v>
      </c>
      <c r="L900" s="14">
        <v>12</v>
      </c>
      <c r="M900" s="14">
        <v>8</v>
      </c>
      <c r="N900" s="14">
        <v>11</v>
      </c>
      <c r="O900" s="72">
        <f>7+4</f>
        <v>11</v>
      </c>
      <c r="P900" s="72"/>
      <c r="Q900" s="74">
        <f t="shared" si="212"/>
        <v>91.666666666666657</v>
      </c>
      <c r="R900" s="74"/>
      <c r="S900" s="24">
        <f t="shared" si="210"/>
        <v>37.5</v>
      </c>
      <c r="T900" s="71" t="s">
        <v>3498</v>
      </c>
      <c r="U900" s="71"/>
    </row>
    <row r="901" spans="1:21">
      <c r="A901" s="2"/>
      <c r="B901" s="5" t="s">
        <v>18</v>
      </c>
      <c r="C901" s="14"/>
      <c r="D901" s="14"/>
      <c r="E901" s="14"/>
      <c r="F901" s="53" t="s">
        <v>18</v>
      </c>
      <c r="G901" s="14"/>
      <c r="H901" s="53" t="s">
        <v>18</v>
      </c>
      <c r="I901" s="5" t="s">
        <v>23</v>
      </c>
      <c r="J901" s="13" t="s">
        <v>1209</v>
      </c>
      <c r="K901" s="13" t="s">
        <v>1210</v>
      </c>
      <c r="L901" s="14">
        <v>30</v>
      </c>
      <c r="M901" s="14">
        <v>0</v>
      </c>
      <c r="N901" s="14">
        <v>40</v>
      </c>
      <c r="O901" s="72">
        <v>0</v>
      </c>
      <c r="P901" s="72"/>
      <c r="Q901" s="74">
        <f t="shared" si="212"/>
        <v>0</v>
      </c>
      <c r="R901" s="74"/>
      <c r="S901" s="24"/>
      <c r="T901" s="71" t="s">
        <v>18</v>
      </c>
      <c r="U901" s="71"/>
    </row>
    <row r="902" spans="1:21" ht="25.5">
      <c r="A902" s="2"/>
      <c r="B902" s="5" t="s">
        <v>18</v>
      </c>
      <c r="C902" s="14"/>
      <c r="D902" s="14"/>
      <c r="E902" s="14"/>
      <c r="F902" s="53" t="s">
        <v>18</v>
      </c>
      <c r="G902" s="14"/>
      <c r="H902" s="53" t="s">
        <v>18</v>
      </c>
      <c r="I902" s="5" t="s">
        <v>23</v>
      </c>
      <c r="J902" s="13" t="s">
        <v>1211</v>
      </c>
      <c r="K902" s="13" t="s">
        <v>1212</v>
      </c>
      <c r="L902" s="14">
        <v>400000</v>
      </c>
      <c r="M902" s="14">
        <v>300000</v>
      </c>
      <c r="N902" s="14">
        <v>172000</v>
      </c>
      <c r="O902" s="72">
        <f>419000+151000</f>
        <v>570000</v>
      </c>
      <c r="P902" s="72"/>
      <c r="Q902" s="74">
        <f t="shared" si="212"/>
        <v>142.5</v>
      </c>
      <c r="R902" s="74"/>
      <c r="S902" s="24">
        <f t="shared" si="210"/>
        <v>90</v>
      </c>
      <c r="T902" s="71" t="s">
        <v>1213</v>
      </c>
      <c r="U902" s="71"/>
    </row>
    <row r="903" spans="1:21">
      <c r="A903" s="2"/>
      <c r="B903" s="5" t="s">
        <v>29</v>
      </c>
      <c r="C903" s="14">
        <v>70521876</v>
      </c>
      <c r="D903" s="14">
        <v>102587885</v>
      </c>
      <c r="E903" s="14">
        <f>D903-C903</f>
        <v>32066009</v>
      </c>
      <c r="F903" s="53">
        <f>IFERROR((D903/C903-1)*100,0)</f>
        <v>45.469591591692769</v>
      </c>
      <c r="G903" s="14">
        <v>164497000</v>
      </c>
      <c r="H903" s="53">
        <v>62.4</v>
      </c>
      <c r="I903" s="5" t="s">
        <v>18</v>
      </c>
      <c r="J903" s="13" t="s">
        <v>18</v>
      </c>
      <c r="K903" s="13" t="s">
        <v>18</v>
      </c>
      <c r="L903" s="14"/>
      <c r="M903" s="14"/>
      <c r="N903" s="14"/>
      <c r="O903" s="72"/>
      <c r="P903" s="72"/>
      <c r="Q903" s="70" t="s">
        <v>18</v>
      </c>
      <c r="R903" s="70"/>
      <c r="S903" s="12" t="s">
        <v>18</v>
      </c>
      <c r="T903" s="71" t="s">
        <v>18</v>
      </c>
      <c r="U903" s="71"/>
    </row>
    <row r="904" spans="1:21" ht="25.5">
      <c r="A904" s="11" t="s">
        <v>1214</v>
      </c>
      <c r="B904" s="5" t="s">
        <v>18</v>
      </c>
      <c r="C904" s="14"/>
      <c r="D904" s="14"/>
      <c r="E904" s="14"/>
      <c r="F904" s="53" t="s">
        <v>18</v>
      </c>
      <c r="G904" s="14"/>
      <c r="H904" s="53" t="s">
        <v>18</v>
      </c>
      <c r="I904" s="5" t="s">
        <v>18</v>
      </c>
      <c r="J904" s="13" t="s">
        <v>18</v>
      </c>
      <c r="K904" s="13" t="s">
        <v>18</v>
      </c>
      <c r="L904" s="14"/>
      <c r="M904" s="14"/>
      <c r="N904" s="14"/>
      <c r="O904" s="72"/>
      <c r="P904" s="72"/>
      <c r="Q904" s="70" t="s">
        <v>18</v>
      </c>
      <c r="R904" s="70"/>
      <c r="S904" s="12" t="s">
        <v>18</v>
      </c>
      <c r="T904" s="71" t="s">
        <v>18</v>
      </c>
      <c r="U904" s="71"/>
    </row>
    <row r="905" spans="1:21" ht="25.5">
      <c r="A905" s="13" t="s">
        <v>1215</v>
      </c>
      <c r="B905" s="5" t="s">
        <v>1216</v>
      </c>
      <c r="C905" s="14">
        <v>1538468082</v>
      </c>
      <c r="D905" s="14">
        <v>1478435014</v>
      </c>
      <c r="E905" s="14">
        <f>D905-C905</f>
        <v>-60033068</v>
      </c>
      <c r="F905" s="53">
        <f>IFERROR((D905/C905-1)*100,0)</f>
        <v>-3.9021328230584684</v>
      </c>
      <c r="G905" s="14">
        <v>2455870000</v>
      </c>
      <c r="H905" s="53">
        <v>60.2</v>
      </c>
      <c r="I905" s="5" t="s">
        <v>18</v>
      </c>
      <c r="J905" s="13" t="s">
        <v>18</v>
      </c>
      <c r="K905" s="13" t="s">
        <v>18</v>
      </c>
      <c r="L905" s="14"/>
      <c r="M905" s="14"/>
      <c r="N905" s="14"/>
      <c r="O905" s="72"/>
      <c r="P905" s="72"/>
      <c r="Q905" s="70" t="s">
        <v>18</v>
      </c>
      <c r="R905" s="70"/>
      <c r="S905" s="12" t="s">
        <v>18</v>
      </c>
      <c r="T905" s="71" t="s">
        <v>18</v>
      </c>
      <c r="U905" s="71"/>
    </row>
    <row r="906" spans="1:21" ht="12.75" customHeight="1">
      <c r="A906" s="13" t="s">
        <v>1217</v>
      </c>
      <c r="B906" s="5" t="s">
        <v>18</v>
      </c>
      <c r="C906" s="14"/>
      <c r="D906" s="14"/>
      <c r="E906" s="14"/>
      <c r="F906" s="53" t="s">
        <v>18</v>
      </c>
      <c r="G906" s="14"/>
      <c r="H906" s="53" t="s">
        <v>18</v>
      </c>
      <c r="I906" s="5" t="s">
        <v>23</v>
      </c>
      <c r="J906" s="13" t="s">
        <v>1218</v>
      </c>
      <c r="K906" s="13" t="s">
        <v>1151</v>
      </c>
      <c r="L906" s="14">
        <v>64993</v>
      </c>
      <c r="M906" s="14">
        <v>48744</v>
      </c>
      <c r="N906" s="14">
        <v>47769</v>
      </c>
      <c r="O906" s="72">
        <v>23043</v>
      </c>
      <c r="P906" s="72"/>
      <c r="Q906" s="74">
        <v>35.5</v>
      </c>
      <c r="R906" s="74"/>
      <c r="S906" s="15">
        <v>-52.7</v>
      </c>
      <c r="T906" s="71" t="s">
        <v>3803</v>
      </c>
      <c r="U906" s="71"/>
    </row>
    <row r="907" spans="1:21" ht="12.75" customHeight="1">
      <c r="A907" s="2"/>
      <c r="B907" s="5" t="s">
        <v>18</v>
      </c>
      <c r="C907" s="14"/>
      <c r="D907" s="14"/>
      <c r="E907" s="14"/>
      <c r="F907" s="53" t="s">
        <v>18</v>
      </c>
      <c r="G907" s="14"/>
      <c r="H907" s="53" t="s">
        <v>18</v>
      </c>
      <c r="I907" s="5" t="s">
        <v>23</v>
      </c>
      <c r="J907" s="13" t="s">
        <v>1218</v>
      </c>
      <c r="K907" s="13" t="s">
        <v>1009</v>
      </c>
      <c r="L907" s="14">
        <v>360000</v>
      </c>
      <c r="M907" s="14">
        <v>270000</v>
      </c>
      <c r="N907" s="14">
        <v>207435</v>
      </c>
      <c r="O907" s="72">
        <v>134390</v>
      </c>
      <c r="P907" s="72"/>
      <c r="Q907" s="74">
        <v>37.299999999999997</v>
      </c>
      <c r="R907" s="74"/>
      <c r="S907" s="15">
        <v>-50.2</v>
      </c>
      <c r="T907" s="71" t="s">
        <v>3804</v>
      </c>
      <c r="U907" s="71"/>
    </row>
    <row r="908" spans="1:21" ht="25.5" customHeight="1">
      <c r="A908" s="2"/>
      <c r="B908" s="5" t="s">
        <v>18</v>
      </c>
      <c r="C908" s="14"/>
      <c r="D908" s="14"/>
      <c r="E908" s="14"/>
      <c r="F908" s="53" t="s">
        <v>18</v>
      </c>
      <c r="G908" s="14"/>
      <c r="H908" s="53" t="s">
        <v>18</v>
      </c>
      <c r="I908" s="5" t="s">
        <v>23</v>
      </c>
      <c r="J908" s="13" t="s">
        <v>1219</v>
      </c>
      <c r="K908" s="13" t="s">
        <v>1220</v>
      </c>
      <c r="L908" s="14">
        <v>13372</v>
      </c>
      <c r="M908" s="14">
        <v>10029</v>
      </c>
      <c r="N908" s="14">
        <v>10770</v>
      </c>
      <c r="O908" s="72">
        <v>6120</v>
      </c>
      <c r="P908" s="72"/>
      <c r="Q908" s="74">
        <v>45.8</v>
      </c>
      <c r="R908" s="74"/>
      <c r="S908" s="15">
        <v>-39</v>
      </c>
      <c r="T908" s="71" t="s">
        <v>3805</v>
      </c>
      <c r="U908" s="71"/>
    </row>
    <row r="909" spans="1:21" ht="25.5" customHeight="1">
      <c r="A909" s="2"/>
      <c r="B909" s="5" t="s">
        <v>18</v>
      </c>
      <c r="C909" s="14"/>
      <c r="D909" s="14"/>
      <c r="E909" s="14"/>
      <c r="F909" s="53" t="s">
        <v>18</v>
      </c>
      <c r="G909" s="14"/>
      <c r="H909" s="53" t="s">
        <v>18</v>
      </c>
      <c r="I909" s="5" t="s">
        <v>23</v>
      </c>
      <c r="J909" s="13" t="s">
        <v>1221</v>
      </c>
      <c r="K909" s="13" t="s">
        <v>1220</v>
      </c>
      <c r="L909" s="14">
        <v>164</v>
      </c>
      <c r="M909" s="14">
        <v>123</v>
      </c>
      <c r="N909" s="14">
        <v>0</v>
      </c>
      <c r="O909" s="72">
        <v>0</v>
      </c>
      <c r="P909" s="72"/>
      <c r="Q909" s="70" t="s">
        <v>26</v>
      </c>
      <c r="R909" s="70"/>
      <c r="S909" s="12" t="s">
        <v>26</v>
      </c>
      <c r="T909" s="71" t="s">
        <v>3806</v>
      </c>
      <c r="U909" s="71"/>
    </row>
    <row r="910" spans="1:21" ht="12.75" customHeight="1">
      <c r="A910" s="2"/>
      <c r="B910" s="5" t="s">
        <v>18</v>
      </c>
      <c r="C910" s="14"/>
      <c r="D910" s="14"/>
      <c r="E910" s="14"/>
      <c r="F910" s="53" t="s">
        <v>18</v>
      </c>
      <c r="G910" s="14"/>
      <c r="H910" s="53" t="s">
        <v>18</v>
      </c>
      <c r="I910" s="5" t="s">
        <v>23</v>
      </c>
      <c r="J910" s="13" t="s">
        <v>1222</v>
      </c>
      <c r="K910" s="13" t="s">
        <v>1220</v>
      </c>
      <c r="L910" s="14">
        <v>33453</v>
      </c>
      <c r="M910" s="14">
        <v>25089</v>
      </c>
      <c r="N910" s="14">
        <v>21032</v>
      </c>
      <c r="O910" s="72">
        <v>27645</v>
      </c>
      <c r="P910" s="72"/>
      <c r="Q910" s="74">
        <v>82.6</v>
      </c>
      <c r="R910" s="74"/>
      <c r="S910" s="15">
        <v>10.199999999999999</v>
      </c>
      <c r="T910" s="71" t="s">
        <v>3807</v>
      </c>
      <c r="U910" s="71"/>
    </row>
    <row r="911" spans="1:21" ht="25.5" customHeight="1">
      <c r="A911" s="2"/>
      <c r="B911" s="5" t="s">
        <v>18</v>
      </c>
      <c r="C911" s="14"/>
      <c r="D911" s="14"/>
      <c r="E911" s="14"/>
      <c r="F911" s="53" t="s">
        <v>18</v>
      </c>
      <c r="G911" s="14"/>
      <c r="H911" s="53" t="s">
        <v>18</v>
      </c>
      <c r="I911" s="5" t="s">
        <v>23</v>
      </c>
      <c r="J911" s="13" t="s">
        <v>1223</v>
      </c>
      <c r="K911" s="13" t="s">
        <v>1220</v>
      </c>
      <c r="L911" s="14">
        <v>32</v>
      </c>
      <c r="M911" s="14">
        <v>24</v>
      </c>
      <c r="N911" s="14">
        <v>0</v>
      </c>
      <c r="O911" s="72">
        <v>0</v>
      </c>
      <c r="P911" s="72"/>
      <c r="Q911" s="70" t="s">
        <v>26</v>
      </c>
      <c r="R911" s="70"/>
      <c r="S911" s="12" t="s">
        <v>26</v>
      </c>
      <c r="T911" s="71" t="s">
        <v>3806</v>
      </c>
      <c r="U911" s="71"/>
    </row>
    <row r="912" spans="1:21" ht="12.75" customHeight="1">
      <c r="A912" s="2"/>
      <c r="B912" s="5" t="s">
        <v>18</v>
      </c>
      <c r="C912" s="14"/>
      <c r="D912" s="14"/>
      <c r="E912" s="14"/>
      <c r="F912" s="53" t="s">
        <v>18</v>
      </c>
      <c r="G912" s="14"/>
      <c r="H912" s="53" t="s">
        <v>18</v>
      </c>
      <c r="I912" s="5" t="s">
        <v>23</v>
      </c>
      <c r="J912" s="13" t="s">
        <v>1224</v>
      </c>
      <c r="K912" s="13" t="s">
        <v>1151</v>
      </c>
      <c r="L912" s="14">
        <v>91</v>
      </c>
      <c r="M912" s="14">
        <v>68</v>
      </c>
      <c r="N912" s="14">
        <v>55</v>
      </c>
      <c r="O912" s="72">
        <v>51</v>
      </c>
      <c r="P912" s="72"/>
      <c r="Q912" s="74">
        <v>56</v>
      </c>
      <c r="R912" s="74"/>
      <c r="S912" s="15">
        <v>-25</v>
      </c>
      <c r="T912" s="71" t="s">
        <v>3808</v>
      </c>
      <c r="U912" s="71"/>
    </row>
    <row r="913" spans="1:21" ht="12.75" customHeight="1">
      <c r="A913" s="2"/>
      <c r="B913" s="5" t="s">
        <v>18</v>
      </c>
      <c r="C913" s="14"/>
      <c r="D913" s="14"/>
      <c r="E913" s="14"/>
      <c r="F913" s="53" t="s">
        <v>18</v>
      </c>
      <c r="G913" s="14"/>
      <c r="H913" s="53" t="s">
        <v>18</v>
      </c>
      <c r="I913" s="5" t="s">
        <v>23</v>
      </c>
      <c r="J913" s="13" t="s">
        <v>1225</v>
      </c>
      <c r="K913" s="13" t="s">
        <v>1151</v>
      </c>
      <c r="L913" s="14">
        <v>3712</v>
      </c>
      <c r="M913" s="14">
        <v>2784</v>
      </c>
      <c r="N913" s="14">
        <v>5663</v>
      </c>
      <c r="O913" s="72">
        <v>2907</v>
      </c>
      <c r="P913" s="72"/>
      <c r="Q913" s="74">
        <v>78.3</v>
      </c>
      <c r="R913" s="74"/>
      <c r="S913" s="15">
        <v>4.4000000000000004</v>
      </c>
      <c r="T913" s="71" t="s">
        <v>3809</v>
      </c>
      <c r="U913" s="71"/>
    </row>
    <row r="914" spans="1:21" ht="12.75" customHeight="1">
      <c r="A914" s="2"/>
      <c r="B914" s="5" t="s">
        <v>18</v>
      </c>
      <c r="C914" s="14"/>
      <c r="D914" s="14"/>
      <c r="E914" s="14"/>
      <c r="F914" s="53" t="s">
        <v>18</v>
      </c>
      <c r="G914" s="14"/>
      <c r="H914" s="53" t="s">
        <v>18</v>
      </c>
      <c r="I914" s="5" t="s">
        <v>23</v>
      </c>
      <c r="J914" s="13" t="s">
        <v>1225</v>
      </c>
      <c r="K914" s="13" t="s">
        <v>1220</v>
      </c>
      <c r="L914" s="14">
        <v>17859</v>
      </c>
      <c r="M914" s="14">
        <v>13394</v>
      </c>
      <c r="N914" s="14">
        <v>15149</v>
      </c>
      <c r="O914" s="72">
        <v>4004</v>
      </c>
      <c r="P914" s="72"/>
      <c r="Q914" s="74">
        <v>22.4</v>
      </c>
      <c r="R914" s="74"/>
      <c r="S914" s="15">
        <v>-70.099999999999994</v>
      </c>
      <c r="T914" s="71" t="s">
        <v>3810</v>
      </c>
      <c r="U914" s="71"/>
    </row>
    <row r="915" spans="1:21" ht="12.75" customHeight="1">
      <c r="A915" s="2"/>
      <c r="B915" s="5" t="s">
        <v>18</v>
      </c>
      <c r="C915" s="14"/>
      <c r="D915" s="14"/>
      <c r="E915" s="14"/>
      <c r="F915" s="53" t="s">
        <v>18</v>
      </c>
      <c r="G915" s="14"/>
      <c r="H915" s="53" t="s">
        <v>18</v>
      </c>
      <c r="I915" s="5" t="s">
        <v>23</v>
      </c>
      <c r="J915" s="13" t="s">
        <v>1226</v>
      </c>
      <c r="K915" s="13" t="s">
        <v>1220</v>
      </c>
      <c r="L915" s="14">
        <v>9771</v>
      </c>
      <c r="M915" s="14">
        <v>7328</v>
      </c>
      <c r="N915" s="14">
        <v>1900</v>
      </c>
      <c r="O915" s="72">
        <v>400</v>
      </c>
      <c r="P915" s="72"/>
      <c r="Q915" s="74">
        <v>4.0999999999999996</v>
      </c>
      <c r="R915" s="74"/>
      <c r="S915" s="15">
        <v>-94.5</v>
      </c>
      <c r="T915" s="71" t="s">
        <v>3811</v>
      </c>
      <c r="U915" s="71"/>
    </row>
    <row r="916" spans="1:21" ht="12.75" customHeight="1">
      <c r="A916" s="2"/>
      <c r="B916" s="5" t="s">
        <v>18</v>
      </c>
      <c r="C916" s="14"/>
      <c r="D916" s="14"/>
      <c r="E916" s="14"/>
      <c r="F916" s="53" t="s">
        <v>18</v>
      </c>
      <c r="G916" s="14"/>
      <c r="H916" s="53" t="s">
        <v>18</v>
      </c>
      <c r="I916" s="5" t="s">
        <v>23</v>
      </c>
      <c r="J916" s="13" t="s">
        <v>1227</v>
      </c>
      <c r="K916" s="13" t="s">
        <v>1220</v>
      </c>
      <c r="L916" s="14">
        <v>50201419</v>
      </c>
      <c r="M916" s="14">
        <v>37651065</v>
      </c>
      <c r="N916" s="14">
        <v>22979948</v>
      </c>
      <c r="O916" s="72">
        <v>15402600</v>
      </c>
      <c r="P916" s="72"/>
      <c r="Q916" s="74">
        <v>30.7</v>
      </c>
      <c r="R916" s="74"/>
      <c r="S916" s="15">
        <v>-59.1</v>
      </c>
      <c r="T916" s="71" t="s">
        <v>3812</v>
      </c>
      <c r="U916" s="71"/>
    </row>
    <row r="917" spans="1:21" ht="25.5" customHeight="1">
      <c r="A917" s="2"/>
      <c r="B917" s="5" t="s">
        <v>18</v>
      </c>
      <c r="C917" s="14"/>
      <c r="D917" s="14"/>
      <c r="E917" s="14"/>
      <c r="F917" s="53" t="s">
        <v>18</v>
      </c>
      <c r="G917" s="14"/>
      <c r="H917" s="53" t="s">
        <v>18</v>
      </c>
      <c r="I917" s="5" t="s">
        <v>23</v>
      </c>
      <c r="J917" s="13" t="s">
        <v>1228</v>
      </c>
      <c r="K917" s="13" t="s">
        <v>1229</v>
      </c>
      <c r="L917" s="14">
        <v>12</v>
      </c>
      <c r="M917" s="14">
        <v>9</v>
      </c>
      <c r="N917" s="14">
        <v>9</v>
      </c>
      <c r="O917" s="72">
        <v>3</v>
      </c>
      <c r="P917" s="72"/>
      <c r="Q917" s="74">
        <v>25</v>
      </c>
      <c r="R917" s="74"/>
      <c r="S917" s="15">
        <v>-66.7</v>
      </c>
      <c r="T917" s="71" t="s">
        <v>1230</v>
      </c>
      <c r="U917" s="71"/>
    </row>
    <row r="918" spans="1:21">
      <c r="A918" s="2"/>
      <c r="B918" s="5" t="s">
        <v>29</v>
      </c>
      <c r="C918" s="14">
        <v>1538468082</v>
      </c>
      <c r="D918" s="14">
        <v>1478435014</v>
      </c>
      <c r="E918" s="14">
        <f>D918-C918</f>
        <v>-60033068</v>
      </c>
      <c r="F918" s="53">
        <f>IFERROR((D918/C918-1)*100,0)</f>
        <v>-3.9021328230584684</v>
      </c>
      <c r="G918" s="14">
        <v>2455870000</v>
      </c>
      <c r="H918" s="53">
        <v>60.2</v>
      </c>
      <c r="I918" s="5" t="s">
        <v>18</v>
      </c>
      <c r="J918" s="13" t="s">
        <v>18</v>
      </c>
      <c r="K918" s="13" t="s">
        <v>18</v>
      </c>
      <c r="L918" s="14"/>
      <c r="M918" s="14"/>
      <c r="N918" s="14"/>
      <c r="O918" s="72"/>
      <c r="P918" s="72"/>
      <c r="Q918" s="70" t="s">
        <v>18</v>
      </c>
      <c r="R918" s="70"/>
      <c r="S918" s="12" t="s">
        <v>18</v>
      </c>
      <c r="T918" s="71" t="s">
        <v>18</v>
      </c>
      <c r="U918" s="71"/>
    </row>
    <row r="919" spans="1:21">
      <c r="A919" s="11" t="s">
        <v>1231</v>
      </c>
      <c r="B919" s="5" t="s">
        <v>18</v>
      </c>
      <c r="C919" s="14"/>
      <c r="D919" s="14"/>
      <c r="E919" s="14"/>
      <c r="F919" s="53" t="s">
        <v>18</v>
      </c>
      <c r="G919" s="14"/>
      <c r="H919" s="53" t="s">
        <v>18</v>
      </c>
      <c r="I919" s="5" t="s">
        <v>18</v>
      </c>
      <c r="J919" s="13" t="s">
        <v>18</v>
      </c>
      <c r="K919" s="13" t="s">
        <v>18</v>
      </c>
      <c r="L919" s="14"/>
      <c r="M919" s="14"/>
      <c r="N919" s="14"/>
      <c r="O919" s="72"/>
      <c r="P919" s="72"/>
      <c r="Q919" s="70" t="s">
        <v>18</v>
      </c>
      <c r="R919" s="70"/>
      <c r="S919" s="12" t="s">
        <v>18</v>
      </c>
      <c r="T919" s="71" t="s">
        <v>18</v>
      </c>
      <c r="U919" s="71"/>
    </row>
    <row r="920" spans="1:21">
      <c r="A920" s="13" t="s">
        <v>1232</v>
      </c>
      <c r="B920" s="5" t="s">
        <v>1161</v>
      </c>
      <c r="C920" s="14">
        <v>167040466</v>
      </c>
      <c r="D920" s="14">
        <v>259611152</v>
      </c>
      <c r="E920" s="14">
        <f>D920-C920</f>
        <v>92570686</v>
      </c>
      <c r="F920" s="53">
        <f>IFERROR((D920/C920-1)*100,0)</f>
        <v>55.418120061997421</v>
      </c>
      <c r="G920" s="14">
        <v>346420365</v>
      </c>
      <c r="H920" s="53">
        <v>74.900000000000006</v>
      </c>
      <c r="I920" s="5" t="s">
        <v>18</v>
      </c>
      <c r="J920" s="13" t="s">
        <v>18</v>
      </c>
      <c r="K920" s="13" t="s">
        <v>18</v>
      </c>
      <c r="L920" s="14"/>
      <c r="M920" s="14"/>
      <c r="N920" s="14"/>
      <c r="O920" s="72"/>
      <c r="P920" s="72"/>
      <c r="Q920" s="70" t="s">
        <v>18</v>
      </c>
      <c r="R920" s="70"/>
      <c r="S920" s="12" t="s">
        <v>18</v>
      </c>
      <c r="T920" s="71" t="s">
        <v>18</v>
      </c>
      <c r="U920" s="71"/>
    </row>
    <row r="921" spans="1:21" ht="25.5">
      <c r="A921" s="13" t="s">
        <v>1233</v>
      </c>
      <c r="B921" s="5" t="s">
        <v>18</v>
      </c>
      <c r="C921" s="14"/>
      <c r="D921" s="14"/>
      <c r="E921" s="14"/>
      <c r="F921" s="53" t="s">
        <v>18</v>
      </c>
      <c r="G921" s="14"/>
      <c r="H921" s="53" t="s">
        <v>18</v>
      </c>
      <c r="I921" s="5" t="s">
        <v>23</v>
      </c>
      <c r="J921" s="13" t="s">
        <v>1234</v>
      </c>
      <c r="K921" s="13" t="s">
        <v>982</v>
      </c>
      <c r="L921" s="14">
        <v>240000</v>
      </c>
      <c r="M921" s="14">
        <v>180000</v>
      </c>
      <c r="N921" s="14">
        <v>183716</v>
      </c>
      <c r="O921" s="72">
        <v>184457</v>
      </c>
      <c r="P921" s="72"/>
      <c r="Q921" s="74">
        <v>76.900000000000006</v>
      </c>
      <c r="R921" s="74"/>
      <c r="S921" s="15">
        <v>2.5</v>
      </c>
      <c r="T921" s="71" t="s">
        <v>1235</v>
      </c>
      <c r="U921" s="71"/>
    </row>
    <row r="922" spans="1:21">
      <c r="A922" s="2"/>
      <c r="B922" s="5" t="s">
        <v>18</v>
      </c>
      <c r="C922" s="14"/>
      <c r="D922" s="14"/>
      <c r="E922" s="14"/>
      <c r="F922" s="53" t="s">
        <v>18</v>
      </c>
      <c r="G922" s="14"/>
      <c r="H922" s="53" t="s">
        <v>18</v>
      </c>
      <c r="I922" s="5" t="s">
        <v>23</v>
      </c>
      <c r="J922" s="13" t="s">
        <v>1236</v>
      </c>
      <c r="K922" s="13" t="s">
        <v>982</v>
      </c>
      <c r="L922" s="14">
        <v>860000</v>
      </c>
      <c r="M922" s="14">
        <v>645000</v>
      </c>
      <c r="N922" s="14">
        <v>659187</v>
      </c>
      <c r="O922" s="72">
        <v>646874</v>
      </c>
      <c r="P922" s="72"/>
      <c r="Q922" s="74">
        <v>75.2</v>
      </c>
      <c r="R922" s="74"/>
      <c r="S922" s="15">
        <v>0.3</v>
      </c>
      <c r="T922" s="71" t="s">
        <v>3502</v>
      </c>
      <c r="U922" s="71"/>
    </row>
    <row r="923" spans="1:21">
      <c r="A923" s="2"/>
      <c r="B923" s="5" t="s">
        <v>18</v>
      </c>
      <c r="C923" s="14"/>
      <c r="D923" s="14"/>
      <c r="E923" s="14"/>
      <c r="F923" s="53" t="s">
        <v>18</v>
      </c>
      <c r="G923" s="14"/>
      <c r="H923" s="53" t="s">
        <v>18</v>
      </c>
      <c r="I923" s="5" t="s">
        <v>23</v>
      </c>
      <c r="J923" s="13" t="s">
        <v>1237</v>
      </c>
      <c r="K923" s="13" t="s">
        <v>191</v>
      </c>
      <c r="L923" s="14">
        <v>16000</v>
      </c>
      <c r="M923" s="14">
        <v>12000</v>
      </c>
      <c r="N923" s="14">
        <v>12814</v>
      </c>
      <c r="O923" s="72">
        <v>12927</v>
      </c>
      <c r="P923" s="72"/>
      <c r="Q923" s="74">
        <v>80.8</v>
      </c>
      <c r="R923" s="74"/>
      <c r="S923" s="15">
        <v>7.7</v>
      </c>
      <c r="T923" s="71" t="s">
        <v>3503</v>
      </c>
      <c r="U923" s="71"/>
    </row>
    <row r="924" spans="1:21">
      <c r="A924" s="2"/>
      <c r="B924" s="5" t="s">
        <v>18</v>
      </c>
      <c r="C924" s="14"/>
      <c r="D924" s="14"/>
      <c r="E924" s="14"/>
      <c r="F924" s="53" t="s">
        <v>18</v>
      </c>
      <c r="G924" s="14"/>
      <c r="H924" s="53" t="s">
        <v>18</v>
      </c>
      <c r="I924" s="5" t="s">
        <v>23</v>
      </c>
      <c r="J924" s="13" t="s">
        <v>1238</v>
      </c>
      <c r="K924" s="13" t="s">
        <v>1239</v>
      </c>
      <c r="L924" s="14">
        <v>4694</v>
      </c>
      <c r="M924" s="14">
        <v>3186</v>
      </c>
      <c r="N924" s="14">
        <v>1327</v>
      </c>
      <c r="O924" s="72">
        <v>2665</v>
      </c>
      <c r="P924" s="72"/>
      <c r="Q924" s="74">
        <v>56.8</v>
      </c>
      <c r="R924" s="74"/>
      <c r="S924" s="15">
        <v>-16.399999999999999</v>
      </c>
      <c r="T924" s="71" t="s">
        <v>3499</v>
      </c>
      <c r="U924" s="71"/>
    </row>
    <row r="925" spans="1:21" ht="25.5">
      <c r="A925" s="2"/>
      <c r="B925" s="5" t="s">
        <v>18</v>
      </c>
      <c r="C925" s="14"/>
      <c r="D925" s="14"/>
      <c r="E925" s="14"/>
      <c r="F925" s="53" t="s">
        <v>18</v>
      </c>
      <c r="G925" s="14"/>
      <c r="H925" s="53" t="s">
        <v>18</v>
      </c>
      <c r="I925" s="5" t="s">
        <v>23</v>
      </c>
      <c r="J925" s="13" t="s">
        <v>1240</v>
      </c>
      <c r="K925" s="13" t="s">
        <v>1241</v>
      </c>
      <c r="L925" s="14">
        <v>800000</v>
      </c>
      <c r="M925" s="14">
        <v>600000</v>
      </c>
      <c r="N925" s="14">
        <v>558310</v>
      </c>
      <c r="O925" s="72">
        <v>562061</v>
      </c>
      <c r="P925" s="72"/>
      <c r="Q925" s="74">
        <v>70.3</v>
      </c>
      <c r="R925" s="74"/>
      <c r="S925" s="15">
        <v>-6.3</v>
      </c>
      <c r="T925" s="71" t="s">
        <v>3500</v>
      </c>
      <c r="U925" s="71"/>
    </row>
    <row r="926" spans="1:21" ht="25.5">
      <c r="A926" s="2"/>
      <c r="B926" s="5" t="s">
        <v>18</v>
      </c>
      <c r="C926" s="14"/>
      <c r="D926" s="14"/>
      <c r="E926" s="14"/>
      <c r="F926" s="53" t="s">
        <v>18</v>
      </c>
      <c r="G926" s="14"/>
      <c r="H926" s="53" t="s">
        <v>18</v>
      </c>
      <c r="I926" s="5" t="s">
        <v>23</v>
      </c>
      <c r="J926" s="13" t="s">
        <v>1242</v>
      </c>
      <c r="K926" s="13" t="s">
        <v>1241</v>
      </c>
      <c r="L926" s="14">
        <v>1292688</v>
      </c>
      <c r="M926" s="14">
        <v>868752</v>
      </c>
      <c r="N926" s="14">
        <v>278100</v>
      </c>
      <c r="O926" s="72">
        <v>279460</v>
      </c>
      <c r="P926" s="72"/>
      <c r="Q926" s="74">
        <v>21.6</v>
      </c>
      <c r="R926" s="74"/>
      <c r="S926" s="15">
        <v>-67.8</v>
      </c>
      <c r="T926" s="71" t="s">
        <v>3501</v>
      </c>
      <c r="U926" s="71"/>
    </row>
    <row r="927" spans="1:21">
      <c r="A927" s="2"/>
      <c r="B927" s="5" t="s">
        <v>29</v>
      </c>
      <c r="C927" s="14">
        <v>167040466</v>
      </c>
      <c r="D927" s="14">
        <v>259611152</v>
      </c>
      <c r="E927" s="14">
        <f>D927-C927</f>
        <v>92570686</v>
      </c>
      <c r="F927" s="53">
        <f>IFERROR((D927/C927-1)*100,0)</f>
        <v>55.418120061997421</v>
      </c>
      <c r="G927" s="14">
        <v>346420365</v>
      </c>
      <c r="H927" s="53">
        <v>74.900000000000006</v>
      </c>
      <c r="I927" s="5" t="s">
        <v>18</v>
      </c>
      <c r="J927" s="13" t="s">
        <v>18</v>
      </c>
      <c r="K927" s="13" t="s">
        <v>18</v>
      </c>
      <c r="L927" s="14"/>
      <c r="M927" s="14"/>
      <c r="N927" s="14"/>
      <c r="O927" s="72"/>
      <c r="P927" s="72"/>
      <c r="Q927" s="70" t="s">
        <v>18</v>
      </c>
      <c r="R927" s="70"/>
      <c r="S927" s="12" t="s">
        <v>18</v>
      </c>
      <c r="T927" s="71" t="s">
        <v>18</v>
      </c>
      <c r="U927" s="71"/>
    </row>
    <row r="928" spans="1:21" ht="25.5">
      <c r="A928" s="11" t="s">
        <v>1243</v>
      </c>
      <c r="B928" s="5" t="s">
        <v>18</v>
      </c>
      <c r="C928" s="14"/>
      <c r="D928" s="14"/>
      <c r="E928" s="14"/>
      <c r="F928" s="53" t="s">
        <v>18</v>
      </c>
      <c r="G928" s="14"/>
      <c r="H928" s="53" t="s">
        <v>18</v>
      </c>
      <c r="I928" s="5" t="s">
        <v>18</v>
      </c>
      <c r="J928" s="13" t="s">
        <v>18</v>
      </c>
      <c r="K928" s="13" t="s">
        <v>18</v>
      </c>
      <c r="L928" s="14"/>
      <c r="M928" s="14"/>
      <c r="N928" s="14"/>
      <c r="O928" s="72"/>
      <c r="P928" s="72"/>
      <c r="Q928" s="70" t="s">
        <v>18</v>
      </c>
      <c r="R928" s="70"/>
      <c r="S928" s="12" t="s">
        <v>18</v>
      </c>
      <c r="T928" s="71" t="s">
        <v>18</v>
      </c>
      <c r="U928" s="71"/>
    </row>
    <row r="929" spans="1:21">
      <c r="A929" s="13" t="s">
        <v>1244</v>
      </c>
      <c r="B929" s="5" t="s">
        <v>165</v>
      </c>
      <c r="C929" s="14">
        <v>10045494404</v>
      </c>
      <c r="D929" s="14">
        <v>13911451648</v>
      </c>
      <c r="E929" s="14">
        <f>D929-C929</f>
        <v>3865957244</v>
      </c>
      <c r="F929" s="53">
        <f>IFERROR((D929/C929-1)*100,0)</f>
        <v>38.484489548474784</v>
      </c>
      <c r="G929" s="14">
        <v>16263872000</v>
      </c>
      <c r="H929" s="53">
        <v>85.5</v>
      </c>
      <c r="I929" s="5" t="s">
        <v>18</v>
      </c>
      <c r="J929" s="13" t="s">
        <v>18</v>
      </c>
      <c r="K929" s="13" t="s">
        <v>18</v>
      </c>
      <c r="L929" s="14"/>
      <c r="M929" s="14"/>
      <c r="N929" s="14"/>
      <c r="O929" s="72"/>
      <c r="P929" s="72"/>
      <c r="Q929" s="70" t="s">
        <v>18</v>
      </c>
      <c r="R929" s="70"/>
      <c r="S929" s="12" t="s">
        <v>18</v>
      </c>
      <c r="T929" s="71" t="s">
        <v>18</v>
      </c>
      <c r="U929" s="71"/>
    </row>
    <row r="930" spans="1:21" ht="25.5">
      <c r="A930" s="13" t="s">
        <v>1245</v>
      </c>
      <c r="B930" s="5" t="s">
        <v>18</v>
      </c>
      <c r="C930" s="14"/>
      <c r="D930" s="14"/>
      <c r="E930" s="14"/>
      <c r="F930" s="53" t="s">
        <v>18</v>
      </c>
      <c r="G930" s="14"/>
      <c r="H930" s="53" t="s">
        <v>18</v>
      </c>
      <c r="I930" s="5" t="s">
        <v>23</v>
      </c>
      <c r="J930" s="13" t="s">
        <v>169</v>
      </c>
      <c r="K930" s="13" t="s">
        <v>170</v>
      </c>
      <c r="L930" s="14">
        <v>33545</v>
      </c>
      <c r="M930" s="14">
        <v>33674</v>
      </c>
      <c r="N930" s="14">
        <v>33472</v>
      </c>
      <c r="O930" s="72">
        <v>29608</v>
      </c>
      <c r="P930" s="72"/>
      <c r="Q930" s="70" t="s">
        <v>69</v>
      </c>
      <c r="R930" s="70"/>
      <c r="S930" s="15">
        <v>-12.1</v>
      </c>
      <c r="T930" s="71" t="s">
        <v>1246</v>
      </c>
      <c r="U930" s="71"/>
    </row>
    <row r="931" spans="1:21">
      <c r="A931" s="2"/>
      <c r="B931" s="5" t="s">
        <v>18</v>
      </c>
      <c r="C931" s="14"/>
      <c r="D931" s="14"/>
      <c r="E931" s="14"/>
      <c r="F931" s="53" t="s">
        <v>18</v>
      </c>
      <c r="G931" s="14"/>
      <c r="H931" s="53" t="s">
        <v>18</v>
      </c>
      <c r="I931" s="5" t="s">
        <v>23</v>
      </c>
      <c r="J931" s="13" t="s">
        <v>615</v>
      </c>
      <c r="K931" s="13" t="s">
        <v>616</v>
      </c>
      <c r="L931" s="14">
        <v>49140</v>
      </c>
      <c r="M931" s="14">
        <v>49185</v>
      </c>
      <c r="N931" s="14">
        <v>49307</v>
      </c>
      <c r="O931" s="72">
        <v>44127</v>
      </c>
      <c r="P931" s="72"/>
      <c r="Q931" s="70" t="s">
        <v>69</v>
      </c>
      <c r="R931" s="70"/>
      <c r="S931" s="15">
        <v>-10.3</v>
      </c>
      <c r="T931" s="71" t="s">
        <v>1246</v>
      </c>
      <c r="U931" s="71"/>
    </row>
    <row r="932" spans="1:21">
      <c r="A932" s="2"/>
      <c r="B932" s="5" t="s">
        <v>29</v>
      </c>
      <c r="C932" s="14">
        <v>10045494404</v>
      </c>
      <c r="D932" s="14">
        <v>13911451648</v>
      </c>
      <c r="E932" s="14">
        <f t="shared" ref="E932:E933" si="213">D932-C932</f>
        <v>3865957244</v>
      </c>
      <c r="F932" s="53">
        <f>IFERROR((D932/C932-1)*100,0)</f>
        <v>38.484489548474784</v>
      </c>
      <c r="G932" s="14">
        <v>16263872000</v>
      </c>
      <c r="H932" s="53">
        <v>85.5</v>
      </c>
      <c r="I932" s="5" t="s">
        <v>18</v>
      </c>
      <c r="J932" s="13" t="s">
        <v>18</v>
      </c>
      <c r="K932" s="13" t="s">
        <v>18</v>
      </c>
      <c r="L932" s="14"/>
      <c r="M932" s="14"/>
      <c r="N932" s="14"/>
      <c r="O932" s="72"/>
      <c r="P932" s="72"/>
      <c r="Q932" s="70" t="s">
        <v>18</v>
      </c>
      <c r="R932" s="70"/>
      <c r="S932" s="12" t="s">
        <v>18</v>
      </c>
      <c r="T932" s="71" t="s">
        <v>18</v>
      </c>
      <c r="U932" s="71"/>
    </row>
    <row r="933" spans="1:21" ht="25.5">
      <c r="A933" s="11" t="s">
        <v>1247</v>
      </c>
      <c r="B933" s="5" t="s">
        <v>18</v>
      </c>
      <c r="C933" s="14">
        <v>33409863509</v>
      </c>
      <c r="D933" s="14">
        <v>44369760699</v>
      </c>
      <c r="E933" s="14">
        <f t="shared" si="213"/>
        <v>10959897190</v>
      </c>
      <c r="F933" s="53" t="s">
        <v>18</v>
      </c>
      <c r="G933" s="14">
        <v>58849002122</v>
      </c>
      <c r="H933" s="53" t="s">
        <v>18</v>
      </c>
      <c r="I933" s="5" t="s">
        <v>18</v>
      </c>
      <c r="J933" s="13" t="s">
        <v>18</v>
      </c>
      <c r="K933" s="13" t="s">
        <v>18</v>
      </c>
      <c r="L933" s="14"/>
      <c r="M933" s="14"/>
      <c r="N933" s="14"/>
      <c r="O933" s="72"/>
      <c r="P933" s="72"/>
      <c r="Q933" s="70" t="s">
        <v>18</v>
      </c>
      <c r="R933" s="70"/>
      <c r="S933" s="12" t="s">
        <v>18</v>
      </c>
      <c r="T933" s="71" t="s">
        <v>18</v>
      </c>
      <c r="U933" s="71"/>
    </row>
    <row r="934" spans="1:21">
      <c r="A934" s="7" t="s">
        <v>1248</v>
      </c>
      <c r="B934" s="8" t="s">
        <v>18</v>
      </c>
      <c r="C934" s="16"/>
      <c r="D934" s="16"/>
      <c r="E934" s="16"/>
      <c r="F934" s="61" t="s">
        <v>18</v>
      </c>
      <c r="G934" s="16"/>
      <c r="H934" s="61" t="s">
        <v>18</v>
      </c>
      <c r="I934" s="8" t="s">
        <v>18</v>
      </c>
      <c r="J934" s="10" t="s">
        <v>18</v>
      </c>
      <c r="K934" s="10" t="s">
        <v>18</v>
      </c>
      <c r="L934" s="16"/>
      <c r="M934" s="16"/>
      <c r="N934" s="16"/>
      <c r="O934" s="75"/>
      <c r="P934" s="75"/>
      <c r="Q934" s="68" t="s">
        <v>18</v>
      </c>
      <c r="R934" s="68"/>
      <c r="S934" s="9" t="s">
        <v>18</v>
      </c>
      <c r="T934" s="69" t="s">
        <v>18</v>
      </c>
      <c r="U934" s="69"/>
    </row>
    <row r="935" spans="1:21" ht="25.5">
      <c r="A935" s="11" t="s">
        <v>1249</v>
      </c>
      <c r="B935" s="5" t="s">
        <v>18</v>
      </c>
      <c r="C935" s="14"/>
      <c r="D935" s="14"/>
      <c r="E935" s="14"/>
      <c r="F935" s="53" t="s">
        <v>18</v>
      </c>
      <c r="G935" s="14"/>
      <c r="H935" s="53" t="s">
        <v>18</v>
      </c>
      <c r="I935" s="5" t="s">
        <v>18</v>
      </c>
      <c r="J935" s="13" t="s">
        <v>18</v>
      </c>
      <c r="K935" s="13" t="s">
        <v>18</v>
      </c>
      <c r="L935" s="14"/>
      <c r="M935" s="14"/>
      <c r="N935" s="14"/>
      <c r="O935" s="72"/>
      <c r="P935" s="72"/>
      <c r="Q935" s="70" t="s">
        <v>18</v>
      </c>
      <c r="R935" s="70"/>
      <c r="S935" s="12" t="s">
        <v>18</v>
      </c>
      <c r="T935" s="71" t="s">
        <v>18</v>
      </c>
      <c r="U935" s="71"/>
    </row>
    <row r="936" spans="1:21">
      <c r="A936" s="13" t="s">
        <v>1250</v>
      </c>
      <c r="B936" s="5" t="s">
        <v>381</v>
      </c>
      <c r="C936" s="14">
        <v>372047595</v>
      </c>
      <c r="D936" s="14">
        <v>464823349</v>
      </c>
      <c r="E936" s="14">
        <f>D936-C936</f>
        <v>92775754</v>
      </c>
      <c r="F936" s="53">
        <f>IFERROR((D936/C936-1)*100,0)</f>
        <v>24.936528349282838</v>
      </c>
      <c r="G936" s="14">
        <v>675875386</v>
      </c>
      <c r="H936" s="53">
        <v>68.8</v>
      </c>
      <c r="I936" s="5" t="s">
        <v>18</v>
      </c>
      <c r="J936" s="13" t="s">
        <v>18</v>
      </c>
      <c r="K936" s="13" t="s">
        <v>18</v>
      </c>
      <c r="L936" s="14"/>
      <c r="M936" s="14"/>
      <c r="N936" s="14"/>
      <c r="O936" s="72"/>
      <c r="P936" s="72"/>
      <c r="Q936" s="70" t="s">
        <v>18</v>
      </c>
      <c r="R936" s="70"/>
      <c r="S936" s="12" t="s">
        <v>18</v>
      </c>
      <c r="T936" s="71" t="s">
        <v>18</v>
      </c>
      <c r="U936" s="71"/>
    </row>
    <row r="937" spans="1:21">
      <c r="A937" s="13" t="s">
        <v>1251</v>
      </c>
      <c r="B937" s="5" t="s">
        <v>18</v>
      </c>
      <c r="C937" s="14"/>
      <c r="D937" s="14"/>
      <c r="E937" s="14"/>
      <c r="F937" s="53" t="s">
        <v>18</v>
      </c>
      <c r="G937" s="14"/>
      <c r="H937" s="53" t="s">
        <v>18</v>
      </c>
      <c r="I937" s="5" t="s">
        <v>23</v>
      </c>
      <c r="J937" s="13" t="s">
        <v>1252</v>
      </c>
      <c r="K937" s="13" t="s">
        <v>368</v>
      </c>
      <c r="L937" s="14">
        <v>46000</v>
      </c>
      <c r="M937" s="14">
        <v>31400</v>
      </c>
      <c r="N937" s="14">
        <v>35000</v>
      </c>
      <c r="O937" s="72">
        <v>31400</v>
      </c>
      <c r="P937" s="72"/>
      <c r="Q937" s="74">
        <v>68.3</v>
      </c>
      <c r="R937" s="74"/>
      <c r="S937" s="15">
        <v>0</v>
      </c>
      <c r="T937" s="71" t="s">
        <v>18</v>
      </c>
      <c r="U937" s="71"/>
    </row>
    <row r="938" spans="1:21">
      <c r="A938" s="2"/>
      <c r="B938" s="5" t="s">
        <v>18</v>
      </c>
      <c r="C938" s="14"/>
      <c r="D938" s="14"/>
      <c r="E938" s="14"/>
      <c r="F938" s="53" t="s">
        <v>18</v>
      </c>
      <c r="G938" s="14"/>
      <c r="H938" s="53" t="s">
        <v>18</v>
      </c>
      <c r="I938" s="5" t="s">
        <v>23</v>
      </c>
      <c r="J938" s="13" t="s">
        <v>1252</v>
      </c>
      <c r="K938" s="13" t="s">
        <v>48</v>
      </c>
      <c r="L938" s="14">
        <v>280</v>
      </c>
      <c r="M938" s="14">
        <v>204</v>
      </c>
      <c r="N938" s="14">
        <v>203</v>
      </c>
      <c r="O938" s="72">
        <v>204</v>
      </c>
      <c r="P938" s="72"/>
      <c r="Q938" s="74">
        <v>72.900000000000006</v>
      </c>
      <c r="R938" s="74"/>
      <c r="S938" s="15">
        <v>0</v>
      </c>
      <c r="T938" s="71" t="s">
        <v>18</v>
      </c>
      <c r="U938" s="71"/>
    </row>
    <row r="939" spans="1:21">
      <c r="A939" s="2"/>
      <c r="B939" s="5" t="s">
        <v>29</v>
      </c>
      <c r="C939" s="14">
        <v>372047595</v>
      </c>
      <c r="D939" s="14">
        <v>464823349</v>
      </c>
      <c r="E939" s="14">
        <f>D939-C939</f>
        <v>92775754</v>
      </c>
      <c r="F939" s="53">
        <f>IFERROR((D939/C939-1)*100,0)</f>
        <v>24.936528349282838</v>
      </c>
      <c r="G939" s="14">
        <v>675875386</v>
      </c>
      <c r="H939" s="53">
        <v>68.8</v>
      </c>
      <c r="I939" s="5" t="s">
        <v>18</v>
      </c>
      <c r="J939" s="13" t="s">
        <v>18</v>
      </c>
      <c r="K939" s="13" t="s">
        <v>18</v>
      </c>
      <c r="L939" s="14"/>
      <c r="M939" s="14"/>
      <c r="N939" s="14"/>
      <c r="O939" s="72"/>
      <c r="P939" s="72"/>
      <c r="Q939" s="70" t="s">
        <v>18</v>
      </c>
      <c r="R939" s="70"/>
      <c r="S939" s="12" t="s">
        <v>18</v>
      </c>
      <c r="T939" s="71" t="s">
        <v>18</v>
      </c>
      <c r="U939" s="71"/>
    </row>
    <row r="940" spans="1:21" ht="25.5">
      <c r="A940" s="11" t="s">
        <v>1253</v>
      </c>
      <c r="B940" s="5" t="s">
        <v>18</v>
      </c>
      <c r="C940" s="14"/>
      <c r="D940" s="14"/>
      <c r="E940" s="14"/>
      <c r="F940" s="53" t="s">
        <v>18</v>
      </c>
      <c r="G940" s="14"/>
      <c r="H940" s="53" t="s">
        <v>18</v>
      </c>
      <c r="I940" s="5" t="s">
        <v>18</v>
      </c>
      <c r="J940" s="13" t="s">
        <v>18</v>
      </c>
      <c r="K940" s="13" t="s">
        <v>18</v>
      </c>
      <c r="L940" s="14"/>
      <c r="M940" s="14"/>
      <c r="N940" s="14"/>
      <c r="O940" s="72"/>
      <c r="P940" s="72"/>
      <c r="Q940" s="70" t="s">
        <v>18</v>
      </c>
      <c r="R940" s="70"/>
      <c r="S940" s="12" t="s">
        <v>18</v>
      </c>
      <c r="T940" s="71" t="s">
        <v>18</v>
      </c>
      <c r="U940" s="71"/>
    </row>
    <row r="941" spans="1:21" ht="25.5">
      <c r="A941" s="13" t="s">
        <v>1254</v>
      </c>
      <c r="B941" s="5" t="s">
        <v>273</v>
      </c>
      <c r="C941" s="14">
        <v>297891735</v>
      </c>
      <c r="D941" s="14">
        <v>117718129</v>
      </c>
      <c r="E941" s="14">
        <f>D941-C941</f>
        <v>-180173606</v>
      </c>
      <c r="F941" s="53">
        <f>IFERROR((D941/C941-1)*100,0)</f>
        <v>-60.482915378635795</v>
      </c>
      <c r="G941" s="14">
        <v>543385419</v>
      </c>
      <c r="H941" s="53">
        <v>21.7</v>
      </c>
      <c r="I941" s="5" t="s">
        <v>18</v>
      </c>
      <c r="J941" s="13" t="s">
        <v>18</v>
      </c>
      <c r="K941" s="13" t="s">
        <v>18</v>
      </c>
      <c r="L941" s="14"/>
      <c r="M941" s="14"/>
      <c r="N941" s="14"/>
      <c r="O941" s="72"/>
      <c r="P941" s="72"/>
      <c r="Q941" s="70" t="s">
        <v>18</v>
      </c>
      <c r="R941" s="70"/>
      <c r="S941" s="12" t="s">
        <v>18</v>
      </c>
      <c r="T941" s="71" t="s">
        <v>18</v>
      </c>
      <c r="U941" s="71"/>
    </row>
    <row r="942" spans="1:21" ht="28.5" customHeight="1">
      <c r="A942" s="13" t="s">
        <v>1255</v>
      </c>
      <c r="B942" s="5" t="s">
        <v>18</v>
      </c>
      <c r="C942" s="14"/>
      <c r="D942" s="14"/>
      <c r="E942" s="14"/>
      <c r="F942" s="53" t="s">
        <v>18</v>
      </c>
      <c r="G942" s="14"/>
      <c r="H942" s="53" t="s">
        <v>18</v>
      </c>
      <c r="I942" s="5" t="s">
        <v>23</v>
      </c>
      <c r="J942" s="13" t="s">
        <v>1256</v>
      </c>
      <c r="K942" s="13" t="s">
        <v>1257</v>
      </c>
      <c r="L942" s="14">
        <v>4</v>
      </c>
      <c r="M942" s="14">
        <v>13</v>
      </c>
      <c r="N942" s="14">
        <v>18</v>
      </c>
      <c r="O942" s="72">
        <v>3</v>
      </c>
      <c r="P942" s="72"/>
      <c r="Q942" s="74">
        <v>75</v>
      </c>
      <c r="R942" s="74"/>
      <c r="S942" s="15">
        <v>-76.900000000000006</v>
      </c>
      <c r="T942" s="71" t="s">
        <v>3188</v>
      </c>
      <c r="U942" s="71"/>
    </row>
    <row r="943" spans="1:21" ht="25.5">
      <c r="A943" s="2"/>
      <c r="B943" s="5" t="s">
        <v>18</v>
      </c>
      <c r="C943" s="14"/>
      <c r="D943" s="14"/>
      <c r="E943" s="14"/>
      <c r="F943" s="53" t="s">
        <v>18</v>
      </c>
      <c r="G943" s="14"/>
      <c r="H943" s="53" t="s">
        <v>18</v>
      </c>
      <c r="I943" s="5" t="s">
        <v>23</v>
      </c>
      <c r="J943" s="13" t="s">
        <v>1258</v>
      </c>
      <c r="K943" s="13" t="s">
        <v>416</v>
      </c>
      <c r="L943" s="14">
        <v>25</v>
      </c>
      <c r="M943" s="14">
        <v>19</v>
      </c>
      <c r="N943" s="14">
        <v>18</v>
      </c>
      <c r="O943" s="72">
        <v>19</v>
      </c>
      <c r="P943" s="72"/>
      <c r="Q943" s="74">
        <v>76</v>
      </c>
      <c r="R943" s="74"/>
      <c r="S943" s="15">
        <v>0</v>
      </c>
      <c r="T943" s="71" t="s">
        <v>18</v>
      </c>
      <c r="U943" s="71"/>
    </row>
    <row r="944" spans="1:21" ht="14.25" customHeight="1">
      <c r="A944" s="2"/>
      <c r="B944" s="5" t="s">
        <v>18</v>
      </c>
      <c r="C944" s="14"/>
      <c r="D944" s="14"/>
      <c r="E944" s="14"/>
      <c r="F944" s="53" t="s">
        <v>18</v>
      </c>
      <c r="G944" s="14"/>
      <c r="H944" s="53" t="s">
        <v>18</v>
      </c>
      <c r="I944" s="5" t="s">
        <v>23</v>
      </c>
      <c r="J944" s="13" t="s">
        <v>1259</v>
      </c>
      <c r="K944" s="13" t="s">
        <v>48</v>
      </c>
      <c r="L944" s="14">
        <v>1</v>
      </c>
      <c r="M944" s="14">
        <v>2</v>
      </c>
      <c r="N944" s="14">
        <v>4</v>
      </c>
      <c r="O944" s="72">
        <v>0</v>
      </c>
      <c r="P944" s="72"/>
      <c r="Q944" s="70">
        <v>0</v>
      </c>
      <c r="R944" s="70"/>
      <c r="S944" s="12">
        <v>100</v>
      </c>
      <c r="T944" s="71" t="s">
        <v>3189</v>
      </c>
      <c r="U944" s="71"/>
    </row>
    <row r="945" spans="1:21" ht="25.5">
      <c r="A945" s="2"/>
      <c r="B945" s="5" t="s">
        <v>18</v>
      </c>
      <c r="C945" s="14"/>
      <c r="D945" s="14"/>
      <c r="E945" s="14"/>
      <c r="F945" s="53" t="s">
        <v>18</v>
      </c>
      <c r="G945" s="14"/>
      <c r="H945" s="53" t="s">
        <v>18</v>
      </c>
      <c r="I945" s="5" t="s">
        <v>23</v>
      </c>
      <c r="J945" s="13" t="s">
        <v>1260</v>
      </c>
      <c r="K945" s="13" t="s">
        <v>191</v>
      </c>
      <c r="L945" s="14">
        <v>4</v>
      </c>
      <c r="M945" s="14">
        <v>3</v>
      </c>
      <c r="N945" s="14">
        <v>3</v>
      </c>
      <c r="O945" s="72">
        <v>3</v>
      </c>
      <c r="P945" s="72"/>
      <c r="Q945" s="74">
        <v>75</v>
      </c>
      <c r="R945" s="74"/>
      <c r="S945" s="15">
        <v>0</v>
      </c>
      <c r="T945" s="71" t="s">
        <v>18</v>
      </c>
      <c r="U945" s="71"/>
    </row>
    <row r="946" spans="1:21">
      <c r="A946" s="2"/>
      <c r="B946" s="5" t="s">
        <v>18</v>
      </c>
      <c r="C946" s="14"/>
      <c r="D946" s="14"/>
      <c r="E946" s="14"/>
      <c r="F946" s="53" t="s">
        <v>18</v>
      </c>
      <c r="G946" s="14"/>
      <c r="H946" s="53" t="s">
        <v>18</v>
      </c>
      <c r="I946" s="5" t="s">
        <v>23</v>
      </c>
      <c r="J946" s="13" t="s">
        <v>1261</v>
      </c>
      <c r="K946" s="13" t="s">
        <v>1257</v>
      </c>
      <c r="L946" s="14">
        <v>2</v>
      </c>
      <c r="M946" s="14">
        <v>0</v>
      </c>
      <c r="N946" s="14">
        <v>1</v>
      </c>
      <c r="O946" s="72">
        <v>0</v>
      </c>
      <c r="P946" s="72"/>
      <c r="Q946" s="70" t="s">
        <v>26</v>
      </c>
      <c r="R946" s="70"/>
      <c r="S946" s="15">
        <v>0</v>
      </c>
      <c r="T946" s="71" t="s">
        <v>18</v>
      </c>
      <c r="U946" s="71"/>
    </row>
    <row r="947" spans="1:21">
      <c r="A947" s="2"/>
      <c r="B947" s="5" t="s">
        <v>18</v>
      </c>
      <c r="C947" s="14"/>
      <c r="D947" s="14"/>
      <c r="E947" s="14"/>
      <c r="F947" s="53" t="s">
        <v>18</v>
      </c>
      <c r="G947" s="14"/>
      <c r="H947" s="53" t="s">
        <v>18</v>
      </c>
      <c r="I947" s="5" t="s">
        <v>23</v>
      </c>
      <c r="J947" s="13" t="s">
        <v>1262</v>
      </c>
      <c r="K947" s="13" t="s">
        <v>416</v>
      </c>
      <c r="L947" s="14">
        <v>12</v>
      </c>
      <c r="M947" s="14">
        <v>9</v>
      </c>
      <c r="N947" s="14">
        <v>9</v>
      </c>
      <c r="O947" s="72">
        <v>9</v>
      </c>
      <c r="P947" s="72"/>
      <c r="Q947" s="74">
        <v>75</v>
      </c>
      <c r="R947" s="74"/>
      <c r="S947" s="15">
        <v>0</v>
      </c>
      <c r="T947" s="71" t="s">
        <v>18</v>
      </c>
      <c r="U947" s="71"/>
    </row>
    <row r="948" spans="1:21" ht="14.25" customHeight="1">
      <c r="A948" s="2"/>
      <c r="B948" s="5" t="s">
        <v>18</v>
      </c>
      <c r="C948" s="14"/>
      <c r="D948" s="14"/>
      <c r="E948" s="14"/>
      <c r="F948" s="53" t="s">
        <v>18</v>
      </c>
      <c r="G948" s="14"/>
      <c r="H948" s="53" t="s">
        <v>18</v>
      </c>
      <c r="I948" s="5" t="s">
        <v>23</v>
      </c>
      <c r="J948" s="13" t="s">
        <v>1263</v>
      </c>
      <c r="K948" s="13" t="s">
        <v>1257</v>
      </c>
      <c r="L948" s="14">
        <v>6</v>
      </c>
      <c r="M948" s="14">
        <v>4</v>
      </c>
      <c r="N948" s="14">
        <v>4</v>
      </c>
      <c r="O948" s="72">
        <v>2</v>
      </c>
      <c r="P948" s="72"/>
      <c r="Q948" s="74">
        <v>33.299999999999997</v>
      </c>
      <c r="R948" s="74"/>
      <c r="S948" s="15">
        <v>-50</v>
      </c>
      <c r="T948" s="71" t="s">
        <v>3190</v>
      </c>
      <c r="U948" s="71"/>
    </row>
    <row r="949" spans="1:21">
      <c r="A949" s="2"/>
      <c r="B949" s="5" t="s">
        <v>18</v>
      </c>
      <c r="C949" s="14"/>
      <c r="D949" s="14"/>
      <c r="E949" s="14"/>
      <c r="F949" s="53" t="s">
        <v>18</v>
      </c>
      <c r="G949" s="14"/>
      <c r="H949" s="53" t="s">
        <v>18</v>
      </c>
      <c r="I949" s="5" t="s">
        <v>23</v>
      </c>
      <c r="J949" s="13" t="s">
        <v>1264</v>
      </c>
      <c r="K949" s="13" t="s">
        <v>191</v>
      </c>
      <c r="L949" s="14">
        <v>2</v>
      </c>
      <c r="M949" s="14">
        <v>1</v>
      </c>
      <c r="N949" s="14">
        <v>1</v>
      </c>
      <c r="O949" s="72">
        <v>1</v>
      </c>
      <c r="P949" s="72"/>
      <c r="Q949" s="74">
        <v>50</v>
      </c>
      <c r="R949" s="74"/>
      <c r="S949" s="15">
        <v>0</v>
      </c>
      <c r="T949" s="71" t="s">
        <v>18</v>
      </c>
      <c r="U949" s="71"/>
    </row>
    <row r="950" spans="1:21">
      <c r="A950" s="2"/>
      <c r="B950" s="5" t="s">
        <v>18</v>
      </c>
      <c r="C950" s="14"/>
      <c r="D950" s="14"/>
      <c r="E950" s="14"/>
      <c r="F950" s="53" t="s">
        <v>18</v>
      </c>
      <c r="G950" s="14"/>
      <c r="H950" s="53" t="s">
        <v>18</v>
      </c>
      <c r="I950" s="5" t="s">
        <v>23</v>
      </c>
      <c r="J950" s="13" t="s">
        <v>1265</v>
      </c>
      <c r="K950" s="13" t="s">
        <v>191</v>
      </c>
      <c r="L950" s="14">
        <v>2</v>
      </c>
      <c r="M950" s="14">
        <v>1</v>
      </c>
      <c r="N950" s="14">
        <v>1</v>
      </c>
      <c r="O950" s="72">
        <v>1</v>
      </c>
      <c r="P950" s="72"/>
      <c r="Q950" s="74">
        <v>50</v>
      </c>
      <c r="R950" s="74"/>
      <c r="S950" s="15">
        <v>0</v>
      </c>
      <c r="T950" s="71" t="s">
        <v>18</v>
      </c>
      <c r="U950" s="71"/>
    </row>
    <row r="951" spans="1:21">
      <c r="A951" s="2"/>
      <c r="B951" s="5" t="s">
        <v>29</v>
      </c>
      <c r="C951" s="14">
        <v>297891735</v>
      </c>
      <c r="D951" s="14">
        <v>117718129</v>
      </c>
      <c r="E951" s="14">
        <f>D951-C951</f>
        <v>-180173606</v>
      </c>
      <c r="F951" s="53">
        <f>IFERROR((D951/C951-1)*100,0)</f>
        <v>-60.482915378635795</v>
      </c>
      <c r="G951" s="14">
        <v>543385419</v>
      </c>
      <c r="H951" s="53">
        <v>21.7</v>
      </c>
      <c r="I951" s="5" t="s">
        <v>18</v>
      </c>
      <c r="J951" s="13" t="s">
        <v>18</v>
      </c>
      <c r="K951" s="13" t="s">
        <v>18</v>
      </c>
      <c r="L951" s="14"/>
      <c r="M951" s="14"/>
      <c r="N951" s="14"/>
      <c r="O951" s="72"/>
      <c r="P951" s="72"/>
      <c r="Q951" s="70" t="s">
        <v>18</v>
      </c>
      <c r="R951" s="70"/>
      <c r="S951" s="12" t="s">
        <v>18</v>
      </c>
      <c r="T951" s="71" t="s">
        <v>18</v>
      </c>
      <c r="U951" s="71"/>
    </row>
    <row r="952" spans="1:21">
      <c r="A952" s="11" t="s">
        <v>1266</v>
      </c>
      <c r="B952" s="5" t="s">
        <v>18</v>
      </c>
      <c r="C952" s="14"/>
      <c r="D952" s="14"/>
      <c r="E952" s="14"/>
      <c r="F952" s="53" t="s">
        <v>18</v>
      </c>
      <c r="G952" s="14"/>
      <c r="H952" s="53" t="s">
        <v>18</v>
      </c>
      <c r="I952" s="5" t="s">
        <v>18</v>
      </c>
      <c r="J952" s="13" t="s">
        <v>18</v>
      </c>
      <c r="K952" s="13" t="s">
        <v>18</v>
      </c>
      <c r="L952" s="14"/>
      <c r="M952" s="14"/>
      <c r="N952" s="14"/>
      <c r="O952" s="72"/>
      <c r="P952" s="72"/>
      <c r="Q952" s="70" t="s">
        <v>18</v>
      </c>
      <c r="R952" s="70"/>
      <c r="S952" s="12" t="s">
        <v>18</v>
      </c>
      <c r="T952" s="71" t="s">
        <v>18</v>
      </c>
      <c r="U952" s="71"/>
    </row>
    <row r="953" spans="1:21" ht="25.5">
      <c r="A953" s="13" t="s">
        <v>1267</v>
      </c>
      <c r="B953" s="5" t="s">
        <v>1268</v>
      </c>
      <c r="C953" s="14">
        <v>96654260</v>
      </c>
      <c r="D953" s="14">
        <v>141813133</v>
      </c>
      <c r="E953" s="14">
        <f>D953-C953</f>
        <v>45158873</v>
      </c>
      <c r="F953" s="53">
        <f>IFERROR((D953/C953-1)*100,0)</f>
        <v>46.722072053523569</v>
      </c>
      <c r="G953" s="14">
        <v>194253418</v>
      </c>
      <c r="H953" s="53">
        <v>73</v>
      </c>
      <c r="I953" s="5" t="s">
        <v>18</v>
      </c>
      <c r="J953" s="13" t="s">
        <v>18</v>
      </c>
      <c r="K953" s="13" t="s">
        <v>18</v>
      </c>
      <c r="L953" s="14"/>
      <c r="M953" s="14"/>
      <c r="N953" s="14"/>
      <c r="O953" s="72"/>
      <c r="P953" s="72"/>
      <c r="Q953" s="70" t="s">
        <v>18</v>
      </c>
      <c r="R953" s="70"/>
      <c r="S953" s="12" t="s">
        <v>18</v>
      </c>
      <c r="T953" s="71" t="s">
        <v>18</v>
      </c>
      <c r="U953" s="71"/>
    </row>
    <row r="954" spans="1:21" ht="25.5">
      <c r="A954" s="13" t="s">
        <v>1269</v>
      </c>
      <c r="B954" s="5" t="s">
        <v>18</v>
      </c>
      <c r="C954" s="14"/>
      <c r="D954" s="14"/>
      <c r="E954" s="14"/>
      <c r="F954" s="53" t="s">
        <v>18</v>
      </c>
      <c r="G954" s="14"/>
      <c r="H954" s="53" t="s">
        <v>18</v>
      </c>
      <c r="I954" s="5" t="s">
        <v>23</v>
      </c>
      <c r="J954" s="13" t="s">
        <v>1270</v>
      </c>
      <c r="K954" s="13" t="s">
        <v>1271</v>
      </c>
      <c r="L954" s="14">
        <v>46</v>
      </c>
      <c r="M954" s="14">
        <v>46</v>
      </c>
      <c r="N954" s="14">
        <v>46</v>
      </c>
      <c r="O954" s="72">
        <v>46</v>
      </c>
      <c r="P954" s="72"/>
      <c r="Q954" s="70" t="s">
        <v>69</v>
      </c>
      <c r="R954" s="70"/>
      <c r="S954" s="15">
        <v>0</v>
      </c>
      <c r="T954" s="71" t="s">
        <v>18</v>
      </c>
      <c r="U954" s="71"/>
    </row>
    <row r="955" spans="1:21" ht="14.25" customHeight="1">
      <c r="A955" s="2"/>
      <c r="B955" s="5" t="s">
        <v>18</v>
      </c>
      <c r="C955" s="14"/>
      <c r="D955" s="14"/>
      <c r="E955" s="14"/>
      <c r="F955" s="53" t="s">
        <v>18</v>
      </c>
      <c r="G955" s="14"/>
      <c r="H955" s="53" t="s">
        <v>18</v>
      </c>
      <c r="I955" s="5" t="s">
        <v>23</v>
      </c>
      <c r="J955" s="13" t="s">
        <v>1272</v>
      </c>
      <c r="K955" s="13" t="s">
        <v>1273</v>
      </c>
      <c r="L955" s="14">
        <v>390</v>
      </c>
      <c r="M955" s="14">
        <v>390</v>
      </c>
      <c r="N955" s="14">
        <v>496</v>
      </c>
      <c r="O955" s="72">
        <v>402</v>
      </c>
      <c r="P955" s="72"/>
      <c r="Q955" s="70" t="s">
        <v>69</v>
      </c>
      <c r="R955" s="70"/>
      <c r="S955" s="15">
        <v>3.1</v>
      </c>
      <c r="T955" s="71" t="s">
        <v>3191</v>
      </c>
      <c r="U955" s="71"/>
    </row>
    <row r="956" spans="1:21" ht="28.5" customHeight="1">
      <c r="A956" s="2"/>
      <c r="B956" s="5" t="s">
        <v>18</v>
      </c>
      <c r="C956" s="14"/>
      <c r="D956" s="14"/>
      <c r="E956" s="14"/>
      <c r="F956" s="53" t="s">
        <v>18</v>
      </c>
      <c r="G956" s="14"/>
      <c r="H956" s="53" t="s">
        <v>18</v>
      </c>
      <c r="I956" s="5" t="s">
        <v>23</v>
      </c>
      <c r="J956" s="13" t="s">
        <v>1274</v>
      </c>
      <c r="K956" s="13" t="s">
        <v>1275</v>
      </c>
      <c r="L956" s="14">
        <v>202</v>
      </c>
      <c r="M956" s="14">
        <v>144</v>
      </c>
      <c r="N956" s="14">
        <v>156</v>
      </c>
      <c r="O956" s="72">
        <v>260</v>
      </c>
      <c r="P956" s="72"/>
      <c r="Q956" s="74">
        <v>128.69999999999999</v>
      </c>
      <c r="R956" s="74"/>
      <c r="S956" s="15">
        <v>80.599999999999994</v>
      </c>
      <c r="T956" s="71" t="s">
        <v>3192</v>
      </c>
      <c r="U956" s="71"/>
    </row>
    <row r="957" spans="1:21" ht="28.5" customHeight="1">
      <c r="A957" s="2"/>
      <c r="B957" s="5" t="s">
        <v>18</v>
      </c>
      <c r="C957" s="14"/>
      <c r="D957" s="14"/>
      <c r="E957" s="14"/>
      <c r="F957" s="53" t="s">
        <v>18</v>
      </c>
      <c r="G957" s="14"/>
      <c r="H957" s="53" t="s">
        <v>18</v>
      </c>
      <c r="I957" s="5" t="s">
        <v>23</v>
      </c>
      <c r="J957" s="13" t="s">
        <v>1274</v>
      </c>
      <c r="K957" s="13" t="s">
        <v>1276</v>
      </c>
      <c r="L957" s="14">
        <v>240</v>
      </c>
      <c r="M957" s="14">
        <v>175</v>
      </c>
      <c r="N957" s="14">
        <v>163</v>
      </c>
      <c r="O957" s="72">
        <v>176</v>
      </c>
      <c r="P957" s="72"/>
      <c r="Q957" s="74">
        <v>73.3</v>
      </c>
      <c r="R957" s="74"/>
      <c r="S957" s="15">
        <v>0.6</v>
      </c>
      <c r="T957" s="71" t="s">
        <v>1277</v>
      </c>
      <c r="U957" s="71"/>
    </row>
    <row r="958" spans="1:21" ht="14.25" customHeight="1">
      <c r="A958" s="2"/>
      <c r="B958" s="5" t="s">
        <v>18</v>
      </c>
      <c r="C958" s="14"/>
      <c r="D958" s="14"/>
      <c r="E958" s="14"/>
      <c r="F958" s="53" t="s">
        <v>18</v>
      </c>
      <c r="G958" s="14"/>
      <c r="H958" s="53" t="s">
        <v>18</v>
      </c>
      <c r="I958" s="5" t="s">
        <v>23</v>
      </c>
      <c r="J958" s="13" t="s">
        <v>1274</v>
      </c>
      <c r="K958" s="13" t="s">
        <v>1278</v>
      </c>
      <c r="L958" s="14">
        <v>34</v>
      </c>
      <c r="M958" s="14">
        <v>26</v>
      </c>
      <c r="N958" s="14">
        <v>40</v>
      </c>
      <c r="O958" s="72">
        <v>36</v>
      </c>
      <c r="P958" s="72"/>
      <c r="Q958" s="74">
        <v>105.9</v>
      </c>
      <c r="R958" s="74"/>
      <c r="S958" s="15">
        <v>38.5</v>
      </c>
      <c r="T958" s="71" t="s">
        <v>1279</v>
      </c>
      <c r="U958" s="71"/>
    </row>
    <row r="959" spans="1:21" ht="14.25" customHeight="1">
      <c r="A959" s="2"/>
      <c r="B959" s="5" t="s">
        <v>18</v>
      </c>
      <c r="C959" s="14"/>
      <c r="D959" s="14"/>
      <c r="E959" s="14"/>
      <c r="F959" s="53" t="s">
        <v>18</v>
      </c>
      <c r="G959" s="14"/>
      <c r="H959" s="53" t="s">
        <v>18</v>
      </c>
      <c r="I959" s="5" t="s">
        <v>23</v>
      </c>
      <c r="J959" s="13" t="s">
        <v>1280</v>
      </c>
      <c r="K959" s="13" t="s">
        <v>1281</v>
      </c>
      <c r="L959" s="14">
        <v>115</v>
      </c>
      <c r="M959" s="14">
        <v>81</v>
      </c>
      <c r="N959" s="14">
        <v>107</v>
      </c>
      <c r="O959" s="72">
        <v>92</v>
      </c>
      <c r="P959" s="72"/>
      <c r="Q959" s="74">
        <v>80</v>
      </c>
      <c r="R959" s="74"/>
      <c r="S959" s="15">
        <v>13.6</v>
      </c>
      <c r="T959" s="71" t="s">
        <v>3193</v>
      </c>
      <c r="U959" s="71"/>
    </row>
    <row r="960" spans="1:21" ht="25.5">
      <c r="A960" s="2"/>
      <c r="B960" s="5" t="s">
        <v>18</v>
      </c>
      <c r="C960" s="14"/>
      <c r="D960" s="14"/>
      <c r="E960" s="14"/>
      <c r="F960" s="53" t="s">
        <v>18</v>
      </c>
      <c r="G960" s="14"/>
      <c r="H960" s="53" t="s">
        <v>18</v>
      </c>
      <c r="I960" s="5" t="s">
        <v>23</v>
      </c>
      <c r="J960" s="13" t="s">
        <v>1282</v>
      </c>
      <c r="K960" s="13" t="s">
        <v>1283</v>
      </c>
      <c r="L960" s="14">
        <v>24</v>
      </c>
      <c r="M960" s="14">
        <v>24</v>
      </c>
      <c r="N960" s="14">
        <v>24</v>
      </c>
      <c r="O960" s="72">
        <v>24</v>
      </c>
      <c r="P960" s="72"/>
      <c r="Q960" s="70" t="s">
        <v>69</v>
      </c>
      <c r="R960" s="70"/>
      <c r="S960" s="15">
        <v>0</v>
      </c>
      <c r="T960" s="71" t="s">
        <v>18</v>
      </c>
      <c r="U960" s="71"/>
    </row>
    <row r="961" spans="1:21" ht="14.25" customHeight="1">
      <c r="A961" s="2"/>
      <c r="B961" s="5" t="s">
        <v>18</v>
      </c>
      <c r="C961" s="14"/>
      <c r="D961" s="14"/>
      <c r="E961" s="14"/>
      <c r="F961" s="53" t="s">
        <v>18</v>
      </c>
      <c r="G961" s="14"/>
      <c r="H961" s="53" t="s">
        <v>18</v>
      </c>
      <c r="I961" s="5" t="s">
        <v>23</v>
      </c>
      <c r="J961" s="13" t="s">
        <v>1284</v>
      </c>
      <c r="K961" s="13" t="s">
        <v>1285</v>
      </c>
      <c r="L961" s="14">
        <v>380</v>
      </c>
      <c r="M961" s="14">
        <v>380</v>
      </c>
      <c r="N961" s="14">
        <v>368</v>
      </c>
      <c r="O961" s="72">
        <v>400</v>
      </c>
      <c r="P961" s="72"/>
      <c r="Q961" s="70" t="s">
        <v>69</v>
      </c>
      <c r="R961" s="70"/>
      <c r="S961" s="15">
        <v>5.3</v>
      </c>
      <c r="T961" s="71" t="s">
        <v>1286</v>
      </c>
      <c r="U961" s="71"/>
    </row>
    <row r="962" spans="1:21" ht="25.5">
      <c r="A962" s="2"/>
      <c r="B962" s="5" t="s">
        <v>18</v>
      </c>
      <c r="C962" s="14"/>
      <c r="D962" s="14"/>
      <c r="E962" s="14"/>
      <c r="F962" s="53" t="s">
        <v>18</v>
      </c>
      <c r="G962" s="14"/>
      <c r="H962" s="53" t="s">
        <v>18</v>
      </c>
      <c r="I962" s="5" t="s">
        <v>23</v>
      </c>
      <c r="J962" s="13" t="s">
        <v>1287</v>
      </c>
      <c r="K962" s="13" t="s">
        <v>1288</v>
      </c>
      <c r="L962" s="14">
        <v>730</v>
      </c>
      <c r="M962" s="14">
        <v>730</v>
      </c>
      <c r="N962" s="14">
        <v>730</v>
      </c>
      <c r="O962" s="72">
        <v>730</v>
      </c>
      <c r="P962" s="72"/>
      <c r="Q962" s="70" t="s">
        <v>69</v>
      </c>
      <c r="R962" s="70"/>
      <c r="S962" s="15">
        <v>0</v>
      </c>
      <c r="T962" s="71" t="s">
        <v>18</v>
      </c>
      <c r="U962" s="71"/>
    </row>
    <row r="963" spans="1:21" ht="25.5">
      <c r="A963" s="2"/>
      <c r="B963" s="5" t="s">
        <v>18</v>
      </c>
      <c r="C963" s="14"/>
      <c r="D963" s="14"/>
      <c r="E963" s="14"/>
      <c r="F963" s="53" t="s">
        <v>18</v>
      </c>
      <c r="G963" s="14"/>
      <c r="H963" s="53" t="s">
        <v>18</v>
      </c>
      <c r="I963" s="5" t="s">
        <v>23</v>
      </c>
      <c r="J963" s="13" t="s">
        <v>1289</v>
      </c>
      <c r="K963" s="13" t="s">
        <v>1290</v>
      </c>
      <c r="L963" s="14">
        <v>276</v>
      </c>
      <c r="M963" s="14">
        <v>276</v>
      </c>
      <c r="N963" s="14">
        <v>274</v>
      </c>
      <c r="O963" s="72">
        <v>276</v>
      </c>
      <c r="P963" s="72"/>
      <c r="Q963" s="70" t="s">
        <v>69</v>
      </c>
      <c r="R963" s="70"/>
      <c r="S963" s="15">
        <v>0</v>
      </c>
      <c r="T963" s="71" t="s">
        <v>18</v>
      </c>
      <c r="U963" s="71"/>
    </row>
    <row r="964" spans="1:21" ht="25.5">
      <c r="A964" s="2"/>
      <c r="B964" s="5" t="s">
        <v>18</v>
      </c>
      <c r="C964" s="14"/>
      <c r="D964" s="14"/>
      <c r="E964" s="14"/>
      <c r="F964" s="53" t="s">
        <v>18</v>
      </c>
      <c r="G964" s="14"/>
      <c r="H964" s="53" t="s">
        <v>18</v>
      </c>
      <c r="I964" s="5" t="s">
        <v>23</v>
      </c>
      <c r="J964" s="13" t="s">
        <v>1291</v>
      </c>
      <c r="K964" s="13" t="s">
        <v>1292</v>
      </c>
      <c r="L964" s="14">
        <v>8</v>
      </c>
      <c r="M964" s="14">
        <v>8</v>
      </c>
      <c r="N964" s="14">
        <v>8</v>
      </c>
      <c r="O964" s="72">
        <v>8</v>
      </c>
      <c r="P964" s="72"/>
      <c r="Q964" s="70" t="s">
        <v>69</v>
      </c>
      <c r="R964" s="70"/>
      <c r="S964" s="15">
        <v>0</v>
      </c>
      <c r="T964" s="71" t="s">
        <v>18</v>
      </c>
      <c r="U964" s="71"/>
    </row>
    <row r="965" spans="1:21" ht="14.25" customHeight="1">
      <c r="A965" s="2"/>
      <c r="B965" s="5" t="s">
        <v>18</v>
      </c>
      <c r="C965" s="14"/>
      <c r="D965" s="14"/>
      <c r="E965" s="14"/>
      <c r="F965" s="53" t="s">
        <v>18</v>
      </c>
      <c r="G965" s="14"/>
      <c r="H965" s="53" t="s">
        <v>18</v>
      </c>
      <c r="I965" s="5" t="s">
        <v>23</v>
      </c>
      <c r="J965" s="13" t="s">
        <v>1293</v>
      </c>
      <c r="K965" s="13" t="s">
        <v>1294</v>
      </c>
      <c r="L965" s="14">
        <v>689</v>
      </c>
      <c r="M965" s="14">
        <v>518</v>
      </c>
      <c r="N965" s="14">
        <v>545</v>
      </c>
      <c r="O965" s="72">
        <v>379</v>
      </c>
      <c r="P965" s="72"/>
      <c r="Q965" s="74">
        <v>55</v>
      </c>
      <c r="R965" s="74"/>
      <c r="S965" s="15">
        <v>-26.8</v>
      </c>
      <c r="T965" s="71" t="s">
        <v>3194</v>
      </c>
      <c r="U965" s="71"/>
    </row>
    <row r="966" spans="1:21">
      <c r="A966" s="2"/>
      <c r="B966" s="5" t="s">
        <v>29</v>
      </c>
      <c r="C966" s="14">
        <v>96654260</v>
      </c>
      <c r="D966" s="14">
        <v>141813133</v>
      </c>
      <c r="E966" s="14">
        <f>D966-C966</f>
        <v>45158873</v>
      </c>
      <c r="F966" s="53">
        <f>IFERROR((D966/C966-1)*100,0)</f>
        <v>46.722072053523569</v>
      </c>
      <c r="G966" s="14">
        <v>194253418</v>
      </c>
      <c r="H966" s="53">
        <v>73</v>
      </c>
      <c r="I966" s="5" t="s">
        <v>18</v>
      </c>
      <c r="J966" s="13" t="s">
        <v>18</v>
      </c>
      <c r="K966" s="13" t="s">
        <v>18</v>
      </c>
      <c r="L966" s="14"/>
      <c r="M966" s="14"/>
      <c r="N966" s="14"/>
      <c r="O966" s="72"/>
      <c r="P966" s="72"/>
      <c r="Q966" s="70" t="s">
        <v>18</v>
      </c>
      <c r="R966" s="70"/>
      <c r="S966" s="12" t="s">
        <v>18</v>
      </c>
      <c r="T966" s="71" t="s">
        <v>18</v>
      </c>
      <c r="U966" s="71"/>
    </row>
    <row r="967" spans="1:21" ht="25.5">
      <c r="A967" s="11" t="s">
        <v>1295</v>
      </c>
      <c r="B967" s="5" t="s">
        <v>18</v>
      </c>
      <c r="C967" s="14"/>
      <c r="D967" s="14"/>
      <c r="E967" s="14"/>
      <c r="F967" s="53" t="s">
        <v>18</v>
      </c>
      <c r="G967" s="14"/>
      <c r="H967" s="53" t="s">
        <v>18</v>
      </c>
      <c r="I967" s="5" t="s">
        <v>18</v>
      </c>
      <c r="J967" s="13" t="s">
        <v>18</v>
      </c>
      <c r="K967" s="13" t="s">
        <v>18</v>
      </c>
      <c r="L967" s="14"/>
      <c r="M967" s="14"/>
      <c r="N967" s="14"/>
      <c r="O967" s="72"/>
      <c r="P967" s="72"/>
      <c r="Q967" s="70" t="s">
        <v>18</v>
      </c>
      <c r="R967" s="70"/>
      <c r="S967" s="12" t="s">
        <v>18</v>
      </c>
      <c r="T967" s="71" t="s">
        <v>18</v>
      </c>
      <c r="U967" s="71"/>
    </row>
    <row r="968" spans="1:21" ht="25.5">
      <c r="A968" s="13" t="s">
        <v>1296</v>
      </c>
      <c r="B968" s="5" t="s">
        <v>1268</v>
      </c>
      <c r="C968" s="14">
        <v>231984015</v>
      </c>
      <c r="D968" s="14">
        <v>257890283</v>
      </c>
      <c r="E968" s="14">
        <f>D968-C968</f>
        <v>25906268</v>
      </c>
      <c r="F968" s="53">
        <f>IFERROR((D968/C968-1)*100,0)</f>
        <v>11.167264261720788</v>
      </c>
      <c r="G968" s="14">
        <v>418495000</v>
      </c>
      <c r="H968" s="53">
        <v>61.6</v>
      </c>
      <c r="I968" s="5" t="s">
        <v>18</v>
      </c>
      <c r="J968" s="13" t="s">
        <v>18</v>
      </c>
      <c r="K968" s="13" t="s">
        <v>18</v>
      </c>
      <c r="L968" s="14"/>
      <c r="M968" s="14"/>
      <c r="N968" s="14"/>
      <c r="O968" s="72"/>
      <c r="P968" s="72"/>
      <c r="Q968" s="70" t="s">
        <v>18</v>
      </c>
      <c r="R968" s="70"/>
      <c r="S968" s="12" t="s">
        <v>18</v>
      </c>
      <c r="T968" s="71" t="s">
        <v>18</v>
      </c>
      <c r="U968" s="71"/>
    </row>
    <row r="969" spans="1:21" ht="14.25" customHeight="1">
      <c r="A969" s="13" t="s">
        <v>1297</v>
      </c>
      <c r="B969" s="5" t="s">
        <v>18</v>
      </c>
      <c r="C969" s="14"/>
      <c r="D969" s="14"/>
      <c r="E969" s="14"/>
      <c r="F969" s="53" t="s">
        <v>18</v>
      </c>
      <c r="G969" s="14"/>
      <c r="H969" s="53" t="s">
        <v>18</v>
      </c>
      <c r="I969" s="5" t="s">
        <v>23</v>
      </c>
      <c r="J969" s="13" t="s">
        <v>1208</v>
      </c>
      <c r="K969" s="13" t="s">
        <v>1298</v>
      </c>
      <c r="L969" s="14">
        <v>90</v>
      </c>
      <c r="M969" s="14">
        <v>64</v>
      </c>
      <c r="N969" s="14">
        <v>63</v>
      </c>
      <c r="O969" s="72">
        <v>79</v>
      </c>
      <c r="P969" s="72"/>
      <c r="Q969" s="74">
        <v>87.8</v>
      </c>
      <c r="R969" s="74"/>
      <c r="S969" s="15">
        <v>23.4</v>
      </c>
      <c r="T969" s="71" t="s">
        <v>3195</v>
      </c>
      <c r="U969" s="71"/>
    </row>
    <row r="970" spans="1:21" ht="14.25" customHeight="1">
      <c r="A970" s="2"/>
      <c r="B970" s="5" t="s">
        <v>18</v>
      </c>
      <c r="C970" s="14"/>
      <c r="D970" s="14"/>
      <c r="E970" s="14"/>
      <c r="F970" s="53" t="s">
        <v>18</v>
      </c>
      <c r="G970" s="14"/>
      <c r="H970" s="53" t="s">
        <v>18</v>
      </c>
      <c r="I970" s="5" t="s">
        <v>23</v>
      </c>
      <c r="J970" s="13" t="s">
        <v>1299</v>
      </c>
      <c r="K970" s="13" t="s">
        <v>88</v>
      </c>
      <c r="L970" s="14">
        <v>604</v>
      </c>
      <c r="M970" s="14">
        <v>453</v>
      </c>
      <c r="N970" s="14">
        <v>387</v>
      </c>
      <c r="O970" s="72">
        <v>292</v>
      </c>
      <c r="P970" s="72"/>
      <c r="Q970" s="74">
        <v>48.3</v>
      </c>
      <c r="R970" s="74"/>
      <c r="S970" s="15">
        <v>-35.5</v>
      </c>
      <c r="T970" s="71" t="s">
        <v>1300</v>
      </c>
      <c r="U970" s="71"/>
    </row>
    <row r="971" spans="1:21" ht="14.25" customHeight="1">
      <c r="A971" s="2"/>
      <c r="B971" s="5" t="s">
        <v>18</v>
      </c>
      <c r="C971" s="14"/>
      <c r="D971" s="14"/>
      <c r="E971" s="14"/>
      <c r="F971" s="53" t="s">
        <v>18</v>
      </c>
      <c r="G971" s="14"/>
      <c r="H971" s="53" t="s">
        <v>18</v>
      </c>
      <c r="I971" s="5" t="s">
        <v>23</v>
      </c>
      <c r="J971" s="13" t="s">
        <v>1301</v>
      </c>
      <c r="K971" s="13" t="s">
        <v>88</v>
      </c>
      <c r="L971" s="14">
        <v>800</v>
      </c>
      <c r="M971" s="14">
        <v>600</v>
      </c>
      <c r="N971" s="14">
        <v>462</v>
      </c>
      <c r="O971" s="72">
        <v>285</v>
      </c>
      <c r="P971" s="72"/>
      <c r="Q971" s="74">
        <v>35.6</v>
      </c>
      <c r="R971" s="74"/>
      <c r="S971" s="15">
        <v>-52.5</v>
      </c>
      <c r="T971" s="71" t="s">
        <v>3196</v>
      </c>
      <c r="U971" s="71"/>
    </row>
    <row r="972" spans="1:21" ht="14.25" customHeight="1">
      <c r="A972" s="2"/>
      <c r="B972" s="5" t="s">
        <v>18</v>
      </c>
      <c r="C972" s="14"/>
      <c r="D972" s="14"/>
      <c r="E972" s="14"/>
      <c r="F972" s="53" t="s">
        <v>18</v>
      </c>
      <c r="G972" s="14"/>
      <c r="H972" s="53" t="s">
        <v>18</v>
      </c>
      <c r="I972" s="5" t="s">
        <v>23</v>
      </c>
      <c r="J972" s="13" t="s">
        <v>1302</v>
      </c>
      <c r="K972" s="13" t="s">
        <v>1303</v>
      </c>
      <c r="L972" s="14">
        <v>6</v>
      </c>
      <c r="M972" s="14">
        <v>5</v>
      </c>
      <c r="N972" s="14">
        <v>7</v>
      </c>
      <c r="O972" s="72">
        <v>2</v>
      </c>
      <c r="P972" s="72"/>
      <c r="Q972" s="74">
        <v>33.299999999999997</v>
      </c>
      <c r="R972" s="74"/>
      <c r="S972" s="15">
        <v>-60</v>
      </c>
      <c r="T972" s="71" t="s">
        <v>3197</v>
      </c>
      <c r="U972" s="71"/>
    </row>
    <row r="973" spans="1:21">
      <c r="A973" s="2"/>
      <c r="B973" s="5" t="s">
        <v>29</v>
      </c>
      <c r="C973" s="14">
        <v>231984015</v>
      </c>
      <c r="D973" s="14">
        <v>257890283</v>
      </c>
      <c r="E973" s="14">
        <f>D973-C973</f>
        <v>25906268</v>
      </c>
      <c r="F973" s="53">
        <f>IFERROR((D973/C973-1)*100,0)</f>
        <v>11.167264261720788</v>
      </c>
      <c r="G973" s="14">
        <v>418495000</v>
      </c>
      <c r="H973" s="53">
        <v>61.6</v>
      </c>
      <c r="I973" s="5" t="s">
        <v>18</v>
      </c>
      <c r="J973" s="13" t="s">
        <v>18</v>
      </c>
      <c r="K973" s="13" t="s">
        <v>18</v>
      </c>
      <c r="L973" s="14"/>
      <c r="M973" s="14"/>
      <c r="N973" s="14"/>
      <c r="O973" s="72"/>
      <c r="P973" s="72"/>
      <c r="Q973" s="70" t="s">
        <v>18</v>
      </c>
      <c r="R973" s="70"/>
      <c r="S973" s="12" t="s">
        <v>18</v>
      </c>
      <c r="T973" s="71" t="s">
        <v>18</v>
      </c>
      <c r="U973" s="71"/>
    </row>
    <row r="974" spans="1:21">
      <c r="A974" s="11" t="s">
        <v>1304</v>
      </c>
      <c r="B974" s="5" t="s">
        <v>18</v>
      </c>
      <c r="C974" s="14"/>
      <c r="D974" s="14"/>
      <c r="E974" s="14"/>
      <c r="F974" s="53" t="s">
        <v>18</v>
      </c>
      <c r="G974" s="14"/>
      <c r="H974" s="53" t="s">
        <v>18</v>
      </c>
      <c r="I974" s="5" t="s">
        <v>18</v>
      </c>
      <c r="J974" s="13" t="s">
        <v>18</v>
      </c>
      <c r="K974" s="13" t="s">
        <v>18</v>
      </c>
      <c r="L974" s="14"/>
      <c r="M974" s="14"/>
      <c r="N974" s="14"/>
      <c r="O974" s="72"/>
      <c r="P974" s="72"/>
      <c r="Q974" s="70" t="s">
        <v>18</v>
      </c>
      <c r="R974" s="70"/>
      <c r="S974" s="12" t="s">
        <v>18</v>
      </c>
      <c r="T974" s="71" t="s">
        <v>18</v>
      </c>
      <c r="U974" s="71"/>
    </row>
    <row r="975" spans="1:21" ht="25.5">
      <c r="A975" s="13" t="s">
        <v>1305</v>
      </c>
      <c r="B975" s="5" t="s">
        <v>258</v>
      </c>
      <c r="C975" s="14">
        <v>73954015</v>
      </c>
      <c r="D975" s="14">
        <v>93306382</v>
      </c>
      <c r="E975" s="14">
        <f>D975-C975</f>
        <v>19352367</v>
      </c>
      <c r="F975" s="53">
        <f>IFERROR((D975/C975-1)*100,0)</f>
        <v>26.168108655087895</v>
      </c>
      <c r="G975" s="14">
        <v>127912000</v>
      </c>
      <c r="H975" s="53">
        <v>72.900000000000006</v>
      </c>
      <c r="I975" s="5" t="s">
        <v>18</v>
      </c>
      <c r="J975" s="13" t="s">
        <v>18</v>
      </c>
      <c r="K975" s="13" t="s">
        <v>18</v>
      </c>
      <c r="L975" s="14"/>
      <c r="M975" s="14"/>
      <c r="N975" s="14"/>
      <c r="O975" s="72"/>
      <c r="P975" s="72"/>
      <c r="Q975" s="70" t="s">
        <v>18</v>
      </c>
      <c r="R975" s="70"/>
      <c r="S975" s="12" t="s">
        <v>18</v>
      </c>
      <c r="T975" s="71" t="s">
        <v>18</v>
      </c>
      <c r="U975" s="71"/>
    </row>
    <row r="976" spans="1:21" ht="14.25" customHeight="1">
      <c r="A976" s="13" t="s">
        <v>1306</v>
      </c>
      <c r="B976" s="5" t="s">
        <v>18</v>
      </c>
      <c r="C976" s="14"/>
      <c r="D976" s="14"/>
      <c r="E976" s="14"/>
      <c r="F976" s="53" t="s">
        <v>18</v>
      </c>
      <c r="G976" s="14"/>
      <c r="H976" s="53" t="s">
        <v>18</v>
      </c>
      <c r="I976" s="5" t="s">
        <v>23</v>
      </c>
      <c r="J976" s="13" t="s">
        <v>1307</v>
      </c>
      <c r="K976" s="13" t="s">
        <v>108</v>
      </c>
      <c r="L976" s="14">
        <v>2700</v>
      </c>
      <c r="M976" s="14">
        <v>1975</v>
      </c>
      <c r="N976" s="14">
        <v>2010</v>
      </c>
      <c r="O976" s="72">
        <v>1255</v>
      </c>
      <c r="P976" s="72"/>
      <c r="Q976" s="74">
        <v>46.5</v>
      </c>
      <c r="R976" s="74"/>
      <c r="S976" s="15">
        <v>-36.5</v>
      </c>
      <c r="T976" s="71" t="s">
        <v>1308</v>
      </c>
      <c r="U976" s="71"/>
    </row>
    <row r="977" spans="1:22" ht="14.25" customHeight="1">
      <c r="A977" s="13" t="s">
        <v>1306</v>
      </c>
      <c r="B977" s="2"/>
      <c r="C977" s="2"/>
      <c r="D977" s="2"/>
      <c r="E977" s="2"/>
      <c r="F977" s="63"/>
      <c r="G977" s="2"/>
      <c r="H977" s="63"/>
      <c r="I977" s="2"/>
      <c r="J977" s="2"/>
      <c r="K977" s="2"/>
      <c r="L977" s="2"/>
      <c r="M977" s="2"/>
      <c r="N977" s="2"/>
      <c r="O977" s="2"/>
      <c r="P977" s="2"/>
      <c r="Q977" s="2"/>
      <c r="R977" s="2"/>
      <c r="S977" s="2"/>
      <c r="T977" s="71" t="s">
        <v>3198</v>
      </c>
      <c r="U977" s="71"/>
    </row>
    <row r="978" spans="1:22">
      <c r="A978" s="2"/>
      <c r="B978" s="5" t="s">
        <v>29</v>
      </c>
      <c r="C978" s="14">
        <v>73954015</v>
      </c>
      <c r="D978" s="14">
        <v>93306382</v>
      </c>
      <c r="E978" s="14">
        <f t="shared" ref="E978:E979" si="214">D978-C978</f>
        <v>19352367</v>
      </c>
      <c r="F978" s="53">
        <f>IFERROR((D978/C978-1)*100,0)</f>
        <v>26.168108655087895</v>
      </c>
      <c r="G978" s="14">
        <v>127912000</v>
      </c>
      <c r="H978" s="53">
        <v>72.900000000000006</v>
      </c>
      <c r="I978" s="5" t="s">
        <v>18</v>
      </c>
      <c r="J978" s="13" t="s">
        <v>18</v>
      </c>
      <c r="K978" s="13" t="s">
        <v>18</v>
      </c>
      <c r="L978" s="14"/>
      <c r="M978" s="14"/>
      <c r="N978" s="14"/>
      <c r="O978" s="72"/>
      <c r="P978" s="72"/>
      <c r="Q978" s="70" t="s">
        <v>18</v>
      </c>
      <c r="R978" s="70"/>
      <c r="S978" s="12" t="s">
        <v>18</v>
      </c>
      <c r="T978" s="71" t="s">
        <v>18</v>
      </c>
      <c r="U978" s="71"/>
    </row>
    <row r="979" spans="1:22" ht="38.25">
      <c r="A979" s="11" t="s">
        <v>1309</v>
      </c>
      <c r="B979" s="5" t="s">
        <v>18</v>
      </c>
      <c r="C979" s="14">
        <v>1072531620</v>
      </c>
      <c r="D979" s="14">
        <v>1075551276</v>
      </c>
      <c r="E979" s="14">
        <f t="shared" si="214"/>
        <v>3019656</v>
      </c>
      <c r="F979" s="53" t="s">
        <v>18</v>
      </c>
      <c r="G979" s="14">
        <v>1959921223</v>
      </c>
      <c r="H979" s="53" t="s">
        <v>18</v>
      </c>
      <c r="I979" s="5" t="s">
        <v>18</v>
      </c>
      <c r="J979" s="13" t="s">
        <v>18</v>
      </c>
      <c r="K979" s="13" t="s">
        <v>18</v>
      </c>
      <c r="L979" s="14"/>
      <c r="M979" s="14"/>
      <c r="N979" s="14"/>
      <c r="O979" s="72"/>
      <c r="P979" s="72"/>
      <c r="Q979" s="70" t="s">
        <v>18</v>
      </c>
      <c r="R979" s="70"/>
      <c r="S979" s="12" t="s">
        <v>18</v>
      </c>
      <c r="T979" s="71" t="s">
        <v>18</v>
      </c>
      <c r="U979" s="71"/>
    </row>
    <row r="980" spans="1:22">
      <c r="A980" s="7" t="s">
        <v>1310</v>
      </c>
      <c r="B980" s="8" t="s">
        <v>18</v>
      </c>
      <c r="C980" s="16"/>
      <c r="D980" s="16"/>
      <c r="E980" s="16"/>
      <c r="F980" s="61" t="s">
        <v>18</v>
      </c>
      <c r="G980" s="16"/>
      <c r="H980" s="61" t="s">
        <v>18</v>
      </c>
      <c r="I980" s="8" t="s">
        <v>18</v>
      </c>
      <c r="J980" s="10" t="s">
        <v>18</v>
      </c>
      <c r="K980" s="10" t="s">
        <v>18</v>
      </c>
      <c r="L980" s="16"/>
      <c r="M980" s="16"/>
      <c r="N980" s="16"/>
      <c r="O980" s="75"/>
      <c r="P980" s="75"/>
      <c r="Q980" s="68" t="s">
        <v>18</v>
      </c>
      <c r="R980" s="68"/>
      <c r="S980" s="9" t="s">
        <v>18</v>
      </c>
      <c r="T980" s="69" t="s">
        <v>18</v>
      </c>
      <c r="U980" s="69"/>
    </row>
    <row r="981" spans="1:22" ht="25.5">
      <c r="A981" s="11" t="s">
        <v>1311</v>
      </c>
      <c r="B981" s="5" t="s">
        <v>18</v>
      </c>
      <c r="C981" s="14"/>
      <c r="D981" s="14"/>
      <c r="E981" s="14"/>
      <c r="F981" s="53" t="s">
        <v>18</v>
      </c>
      <c r="G981" s="14"/>
      <c r="H981" s="53" t="s">
        <v>18</v>
      </c>
      <c r="I981" s="5" t="s">
        <v>18</v>
      </c>
      <c r="J981" s="13" t="s">
        <v>18</v>
      </c>
      <c r="K981" s="13" t="s">
        <v>18</v>
      </c>
      <c r="L981" s="14"/>
      <c r="M981" s="14"/>
      <c r="N981" s="14"/>
      <c r="O981" s="72"/>
      <c r="P981" s="72"/>
      <c r="Q981" s="70" t="s">
        <v>18</v>
      </c>
      <c r="R981" s="70"/>
      <c r="S981" s="12" t="s">
        <v>18</v>
      </c>
      <c r="T981" s="71" t="s">
        <v>18</v>
      </c>
      <c r="U981" s="71"/>
    </row>
    <row r="982" spans="1:22" ht="25.5">
      <c r="A982" s="13" t="s">
        <v>1312</v>
      </c>
      <c r="B982" s="5" t="s">
        <v>1313</v>
      </c>
      <c r="C982" s="14">
        <v>19067890</v>
      </c>
      <c r="D982" s="14">
        <v>27516033</v>
      </c>
      <c r="E982" s="14">
        <f>D982-C982</f>
        <v>8448143</v>
      </c>
      <c r="F982" s="53">
        <f>IFERROR((D982/C982-1)*100,0)</f>
        <v>44.305599623240965</v>
      </c>
      <c r="G982" s="14">
        <v>41223300</v>
      </c>
      <c r="H982" s="53">
        <f>D982/G982*100</f>
        <v>66.748739183908128</v>
      </c>
      <c r="I982" s="5" t="s">
        <v>18</v>
      </c>
      <c r="J982" s="13" t="s">
        <v>18</v>
      </c>
      <c r="K982" s="13" t="s">
        <v>18</v>
      </c>
      <c r="L982" s="14"/>
      <c r="M982" s="14"/>
      <c r="N982" s="14"/>
      <c r="O982" s="72"/>
      <c r="P982" s="72"/>
      <c r="Q982" s="70" t="s">
        <v>18</v>
      </c>
      <c r="R982" s="70"/>
      <c r="S982" s="12" t="s">
        <v>18</v>
      </c>
      <c r="T982" s="71" t="s">
        <v>18</v>
      </c>
      <c r="U982" s="71"/>
    </row>
    <row r="983" spans="1:22" ht="12.75" customHeight="1">
      <c r="A983" s="13" t="s">
        <v>1314</v>
      </c>
      <c r="B983" s="5" t="s">
        <v>18</v>
      </c>
      <c r="C983" s="14"/>
      <c r="D983" s="14"/>
      <c r="E983" s="14"/>
      <c r="F983" s="53" t="s">
        <v>18</v>
      </c>
      <c r="G983" s="14"/>
      <c r="H983" s="53" t="s">
        <v>18</v>
      </c>
      <c r="I983" s="31" t="s">
        <v>23</v>
      </c>
      <c r="J983" s="38" t="s">
        <v>1315</v>
      </c>
      <c r="K983" s="38" t="s">
        <v>1316</v>
      </c>
      <c r="L983" s="39">
        <v>60</v>
      </c>
      <c r="M983" s="39">
        <v>45</v>
      </c>
      <c r="N983" s="39">
        <v>27</v>
      </c>
      <c r="O983" s="77">
        <v>19</v>
      </c>
      <c r="P983" s="77"/>
      <c r="Q983" s="80">
        <f>O983/L983*100</f>
        <v>31.666666666666664</v>
      </c>
      <c r="R983" s="80"/>
      <c r="S983" s="41">
        <f>((O983-M983)/M983)*100</f>
        <v>-57.777777777777771</v>
      </c>
      <c r="T983" s="71" t="s">
        <v>3693</v>
      </c>
      <c r="U983" s="71"/>
    </row>
    <row r="984" spans="1:22" ht="12.75" customHeight="1">
      <c r="A984" s="2"/>
      <c r="B984" s="5" t="s">
        <v>18</v>
      </c>
      <c r="C984" s="14"/>
      <c r="D984" s="14"/>
      <c r="E984" s="14"/>
      <c r="F984" s="53" t="s">
        <v>18</v>
      </c>
      <c r="G984" s="14"/>
      <c r="H984" s="53" t="s">
        <v>18</v>
      </c>
      <c r="I984" s="31" t="s">
        <v>23</v>
      </c>
      <c r="J984" s="38" t="s">
        <v>1317</v>
      </c>
      <c r="K984" s="38" t="s">
        <v>80</v>
      </c>
      <c r="L984" s="39">
        <v>80</v>
      </c>
      <c r="M984" s="39">
        <v>60</v>
      </c>
      <c r="N984" s="39"/>
      <c r="O984" s="77">
        <v>29</v>
      </c>
      <c r="P984" s="77"/>
      <c r="Q984" s="80">
        <v>36.299999999999997</v>
      </c>
      <c r="R984" s="80"/>
      <c r="S984" s="41">
        <v>-51.7</v>
      </c>
      <c r="T984" s="71" t="s">
        <v>3693</v>
      </c>
      <c r="U984" s="71"/>
    </row>
    <row r="985" spans="1:22" ht="12.75" customHeight="1">
      <c r="A985" s="2"/>
      <c r="B985" s="5" t="s">
        <v>18</v>
      </c>
      <c r="C985" s="14"/>
      <c r="D985" s="14"/>
      <c r="E985" s="14"/>
      <c r="F985" s="53" t="s">
        <v>18</v>
      </c>
      <c r="G985" s="14"/>
      <c r="H985" s="53" t="s">
        <v>18</v>
      </c>
      <c r="I985" s="31" t="s">
        <v>23</v>
      </c>
      <c r="J985" s="38" t="s">
        <v>1318</v>
      </c>
      <c r="K985" s="38" t="s">
        <v>80</v>
      </c>
      <c r="L985" s="39">
        <v>4</v>
      </c>
      <c r="M985" s="39">
        <v>2</v>
      </c>
      <c r="N985" s="39"/>
      <c r="O985" s="77">
        <v>0</v>
      </c>
      <c r="P985" s="77"/>
      <c r="Q985" s="78" t="s">
        <v>26</v>
      </c>
      <c r="R985" s="78"/>
      <c r="S985" s="40" t="s">
        <v>26</v>
      </c>
      <c r="T985" s="71" t="s">
        <v>3693</v>
      </c>
      <c r="U985" s="71"/>
    </row>
    <row r="986" spans="1:22" ht="25.5" customHeight="1">
      <c r="A986" s="2"/>
      <c r="B986" s="5" t="s">
        <v>18</v>
      </c>
      <c r="C986" s="14"/>
      <c r="D986" s="14"/>
      <c r="E986" s="14"/>
      <c r="F986" s="53" t="s">
        <v>18</v>
      </c>
      <c r="G986" s="14"/>
      <c r="H986" s="53" t="s">
        <v>18</v>
      </c>
      <c r="I986" s="31" t="s">
        <v>23</v>
      </c>
      <c r="J986" s="38" t="s">
        <v>1319</v>
      </c>
      <c r="K986" s="38" t="s">
        <v>1320</v>
      </c>
      <c r="L986" s="39">
        <v>30</v>
      </c>
      <c r="M986" s="39">
        <v>21</v>
      </c>
      <c r="N986" s="39"/>
      <c r="O986" s="77">
        <v>9</v>
      </c>
      <c r="P986" s="77"/>
      <c r="Q986" s="80">
        <v>30</v>
      </c>
      <c r="R986" s="80"/>
      <c r="S986" s="41">
        <v>-57.1</v>
      </c>
      <c r="T986" s="71" t="s">
        <v>3693</v>
      </c>
      <c r="U986" s="71"/>
    </row>
    <row r="987" spans="1:22" ht="14.25" customHeight="1">
      <c r="A987" s="2"/>
      <c r="B987" s="5" t="s">
        <v>18</v>
      </c>
      <c r="C987" s="14"/>
      <c r="D987" s="14"/>
      <c r="E987" s="14"/>
      <c r="F987" s="53" t="s">
        <v>18</v>
      </c>
      <c r="G987" s="14"/>
      <c r="H987" s="53" t="s">
        <v>18</v>
      </c>
      <c r="I987" s="31" t="s">
        <v>23</v>
      </c>
      <c r="J987" s="38" t="s">
        <v>1321</v>
      </c>
      <c r="K987" s="38" t="s">
        <v>689</v>
      </c>
      <c r="L987" s="39">
        <v>6</v>
      </c>
      <c r="M987" s="39">
        <v>3</v>
      </c>
      <c r="N987" s="39"/>
      <c r="O987" s="77">
        <v>0</v>
      </c>
      <c r="P987" s="77"/>
      <c r="Q987" s="78" t="s">
        <v>26</v>
      </c>
      <c r="R987" s="78"/>
      <c r="S987" s="40" t="s">
        <v>26</v>
      </c>
      <c r="T987" s="71" t="s">
        <v>3693</v>
      </c>
      <c r="U987" s="71"/>
    </row>
    <row r="988" spans="1:22" ht="25.5" customHeight="1">
      <c r="A988" s="2"/>
      <c r="B988" s="5" t="s">
        <v>18</v>
      </c>
      <c r="C988" s="14"/>
      <c r="D988" s="14"/>
      <c r="E988" s="14"/>
      <c r="F988" s="53" t="s">
        <v>18</v>
      </c>
      <c r="G988" s="14"/>
      <c r="H988" s="53" t="s">
        <v>18</v>
      </c>
      <c r="I988" s="31" t="s">
        <v>23</v>
      </c>
      <c r="J988" s="38" t="s">
        <v>1322</v>
      </c>
      <c r="K988" s="38" t="s">
        <v>1323</v>
      </c>
      <c r="L988" s="39">
        <v>5</v>
      </c>
      <c r="M988" s="39">
        <v>3</v>
      </c>
      <c r="N988" s="39"/>
      <c r="O988" s="77">
        <v>1</v>
      </c>
      <c r="P988" s="77"/>
      <c r="Q988" s="80">
        <v>20</v>
      </c>
      <c r="R988" s="80"/>
      <c r="S988" s="41">
        <v>-66.7</v>
      </c>
      <c r="T988" s="71" t="s">
        <v>3693</v>
      </c>
      <c r="U988" s="71"/>
    </row>
    <row r="989" spans="1:22">
      <c r="A989" s="2"/>
      <c r="B989" s="5" t="s">
        <v>29</v>
      </c>
      <c r="C989" s="14">
        <v>19067890</v>
      </c>
      <c r="D989" s="14">
        <v>27516033</v>
      </c>
      <c r="E989" s="14">
        <f>D989-C989</f>
        <v>8448143</v>
      </c>
      <c r="F989" s="53">
        <f>IFERROR((D989/C989-1)*100,0)</f>
        <v>44.305599623240965</v>
      </c>
      <c r="G989" s="14">
        <v>41223300</v>
      </c>
      <c r="H989" s="53">
        <v>66.7</v>
      </c>
      <c r="I989" s="5" t="s">
        <v>18</v>
      </c>
      <c r="J989" s="13" t="s">
        <v>18</v>
      </c>
      <c r="K989" s="13" t="s">
        <v>18</v>
      </c>
      <c r="L989" s="14"/>
      <c r="M989" s="14"/>
      <c r="N989" s="14"/>
      <c r="O989" s="72"/>
      <c r="P989" s="72"/>
      <c r="Q989" s="70" t="s">
        <v>18</v>
      </c>
      <c r="R989" s="70"/>
      <c r="S989" s="12" t="s">
        <v>18</v>
      </c>
      <c r="T989" s="71" t="s">
        <v>18</v>
      </c>
      <c r="U989" s="71"/>
    </row>
    <row r="990" spans="1:22">
      <c r="A990" s="11" t="s">
        <v>1324</v>
      </c>
      <c r="B990" s="5" t="s">
        <v>18</v>
      </c>
      <c r="C990" s="14"/>
      <c r="D990" s="14"/>
      <c r="E990" s="14"/>
      <c r="F990" s="53" t="s">
        <v>18</v>
      </c>
      <c r="G990" s="14"/>
      <c r="H990" s="53" t="s">
        <v>18</v>
      </c>
      <c r="I990" s="5" t="s">
        <v>18</v>
      </c>
      <c r="J990" s="13" t="s">
        <v>18</v>
      </c>
      <c r="K990" s="13" t="s">
        <v>18</v>
      </c>
      <c r="L990" s="14"/>
      <c r="M990" s="14"/>
      <c r="N990" s="14"/>
      <c r="O990" s="72"/>
      <c r="P990" s="72"/>
      <c r="Q990" s="70" t="s">
        <v>18</v>
      </c>
      <c r="R990" s="70"/>
      <c r="S990" s="12" t="s">
        <v>18</v>
      </c>
      <c r="T990" s="71" t="s">
        <v>18</v>
      </c>
      <c r="U990" s="71"/>
    </row>
    <row r="991" spans="1:22" ht="25.5">
      <c r="A991" s="13" t="s">
        <v>1325</v>
      </c>
      <c r="B991" s="5" t="s">
        <v>1313</v>
      </c>
      <c r="C991" s="14">
        <v>89417541</v>
      </c>
      <c r="D991" s="14">
        <v>138167204</v>
      </c>
      <c r="E991" s="14">
        <f>D991-C991</f>
        <v>48749663</v>
      </c>
      <c r="F991" s="53">
        <f>IFERROR((D991/C991-1)*100,0)</f>
        <v>54.519127292932382</v>
      </c>
      <c r="G991" s="14">
        <v>225871816</v>
      </c>
      <c r="H991" s="53">
        <v>61.2</v>
      </c>
      <c r="I991" s="5" t="s">
        <v>18</v>
      </c>
      <c r="J991" s="13" t="s">
        <v>18</v>
      </c>
      <c r="K991" s="13" t="s">
        <v>18</v>
      </c>
      <c r="L991" s="14"/>
      <c r="M991" s="14"/>
      <c r="N991" s="14"/>
      <c r="O991" s="72"/>
      <c r="P991" s="72"/>
      <c r="Q991" s="70" t="s">
        <v>18</v>
      </c>
      <c r="R991" s="70"/>
      <c r="S991" s="12" t="s">
        <v>18</v>
      </c>
      <c r="T991" s="27"/>
      <c r="U991" s="27"/>
      <c r="V991" s="29"/>
    </row>
    <row r="992" spans="1:22" ht="25.5">
      <c r="A992" s="13" t="s">
        <v>1326</v>
      </c>
      <c r="B992" s="5" t="s">
        <v>18</v>
      </c>
      <c r="C992" s="14"/>
      <c r="D992" s="14"/>
      <c r="E992" s="14"/>
      <c r="F992" s="53" t="s">
        <v>18</v>
      </c>
      <c r="G992" s="14"/>
      <c r="H992" s="53" t="s">
        <v>18</v>
      </c>
      <c r="I992" s="5" t="s">
        <v>23</v>
      </c>
      <c r="J992" s="13" t="s">
        <v>1327</v>
      </c>
      <c r="K992" s="13" t="s">
        <v>338</v>
      </c>
      <c r="L992" s="14">
        <v>10000</v>
      </c>
      <c r="M992" s="14">
        <v>7500</v>
      </c>
      <c r="N992" s="14">
        <v>8373</v>
      </c>
      <c r="O992" s="72">
        <v>7368</v>
      </c>
      <c r="P992" s="72"/>
      <c r="Q992" s="74">
        <f>O992/L992*100</f>
        <v>73.680000000000007</v>
      </c>
      <c r="R992" s="74"/>
      <c r="S992" s="15">
        <f>((O992-M992)/M992)*100</f>
        <v>-1.76</v>
      </c>
      <c r="T992" s="71" t="s">
        <v>3534</v>
      </c>
      <c r="U992" s="71"/>
    </row>
    <row r="993" spans="1:21" ht="25.5">
      <c r="A993" s="2"/>
      <c r="B993" s="5" t="s">
        <v>18</v>
      </c>
      <c r="C993" s="14"/>
      <c r="D993" s="14"/>
      <c r="E993" s="14"/>
      <c r="F993" s="53" t="s">
        <v>18</v>
      </c>
      <c r="G993" s="14"/>
      <c r="H993" s="53" t="s">
        <v>18</v>
      </c>
      <c r="I993" s="5" t="s">
        <v>23</v>
      </c>
      <c r="J993" s="13" t="s">
        <v>1328</v>
      </c>
      <c r="K993" s="13" t="s">
        <v>1329</v>
      </c>
      <c r="L993" s="14">
        <v>7</v>
      </c>
      <c r="M993" s="14">
        <v>5</v>
      </c>
      <c r="N993" s="14">
        <v>0</v>
      </c>
      <c r="O993" s="72">
        <v>0</v>
      </c>
      <c r="P993" s="72"/>
      <c r="Q993" s="74">
        <f t="shared" ref="Q993:Q1001" si="215">O993/L993*100</f>
        <v>0</v>
      </c>
      <c r="R993" s="74"/>
      <c r="S993" s="28">
        <f t="shared" ref="S993:S1013" si="216">((O993-M993)/M993)*100</f>
        <v>-100</v>
      </c>
      <c r="T993" s="71" t="s">
        <v>1330</v>
      </c>
      <c r="U993" s="71"/>
    </row>
    <row r="994" spans="1:21">
      <c r="A994" s="2"/>
      <c r="B994" s="5" t="s">
        <v>18</v>
      </c>
      <c r="C994" s="14"/>
      <c r="D994" s="14"/>
      <c r="E994" s="14"/>
      <c r="F994" s="53" t="s">
        <v>18</v>
      </c>
      <c r="G994" s="14"/>
      <c r="H994" s="53" t="s">
        <v>18</v>
      </c>
      <c r="I994" s="5" t="s">
        <v>23</v>
      </c>
      <c r="J994" s="13" t="s">
        <v>1331</v>
      </c>
      <c r="K994" s="13" t="s">
        <v>108</v>
      </c>
      <c r="L994" s="14">
        <v>15</v>
      </c>
      <c r="M994" s="14">
        <v>8</v>
      </c>
      <c r="N994" s="14" t="s">
        <v>18</v>
      </c>
      <c r="O994" s="72">
        <v>8</v>
      </c>
      <c r="P994" s="72"/>
      <c r="Q994" s="74">
        <f t="shared" si="215"/>
        <v>53.333333333333336</v>
      </c>
      <c r="R994" s="74"/>
      <c r="S994" s="28">
        <f t="shared" si="216"/>
        <v>0</v>
      </c>
      <c r="T994" s="71" t="s">
        <v>18</v>
      </c>
      <c r="U994" s="71"/>
    </row>
    <row r="995" spans="1:21">
      <c r="A995" s="2"/>
      <c r="B995" s="5" t="s">
        <v>18</v>
      </c>
      <c r="C995" s="14"/>
      <c r="D995" s="14"/>
      <c r="E995" s="14"/>
      <c r="F995" s="53" t="s">
        <v>18</v>
      </c>
      <c r="G995" s="14"/>
      <c r="H995" s="53" t="s">
        <v>18</v>
      </c>
      <c r="I995" s="5" t="s">
        <v>23</v>
      </c>
      <c r="J995" s="13" t="s">
        <v>1332</v>
      </c>
      <c r="K995" s="13" t="s">
        <v>655</v>
      </c>
      <c r="L995" s="14">
        <v>12</v>
      </c>
      <c r="M995" s="14">
        <v>9</v>
      </c>
      <c r="N995" s="14">
        <v>8</v>
      </c>
      <c r="O995" s="72">
        <v>8</v>
      </c>
      <c r="P995" s="72"/>
      <c r="Q995" s="74">
        <f t="shared" si="215"/>
        <v>66.666666666666657</v>
      </c>
      <c r="R995" s="74"/>
      <c r="S995" s="28">
        <f t="shared" si="216"/>
        <v>-11.111111111111111</v>
      </c>
      <c r="T995" s="71" t="s">
        <v>3535</v>
      </c>
      <c r="U995" s="71"/>
    </row>
    <row r="996" spans="1:21" ht="25.5">
      <c r="A996" s="2"/>
      <c r="B996" s="5" t="s">
        <v>18</v>
      </c>
      <c r="C996" s="14"/>
      <c r="D996" s="14"/>
      <c r="E996" s="14"/>
      <c r="F996" s="53" t="s">
        <v>18</v>
      </c>
      <c r="G996" s="14"/>
      <c r="H996" s="53" t="s">
        <v>18</v>
      </c>
      <c r="I996" s="5" t="s">
        <v>23</v>
      </c>
      <c r="J996" s="13" t="s">
        <v>1333</v>
      </c>
      <c r="K996" s="13" t="s">
        <v>511</v>
      </c>
      <c r="L996" s="14">
        <v>25</v>
      </c>
      <c r="M996" s="14">
        <v>10</v>
      </c>
      <c r="N996" s="14">
        <v>27</v>
      </c>
      <c r="O996" s="72">
        <v>25</v>
      </c>
      <c r="P996" s="72"/>
      <c r="Q996" s="74">
        <f t="shared" si="215"/>
        <v>100</v>
      </c>
      <c r="R996" s="74"/>
      <c r="S996" s="28">
        <f t="shared" si="216"/>
        <v>150</v>
      </c>
      <c r="T996" s="71" t="s">
        <v>3536</v>
      </c>
      <c r="U996" s="71"/>
    </row>
    <row r="997" spans="1:21" ht="25.5">
      <c r="A997" s="2"/>
      <c r="B997" s="5" t="s">
        <v>18</v>
      </c>
      <c r="C997" s="14"/>
      <c r="D997" s="14"/>
      <c r="E997" s="14"/>
      <c r="F997" s="53" t="s">
        <v>18</v>
      </c>
      <c r="G997" s="14"/>
      <c r="H997" s="53" t="s">
        <v>18</v>
      </c>
      <c r="I997" s="5" t="s">
        <v>23</v>
      </c>
      <c r="J997" s="13" t="s">
        <v>1333</v>
      </c>
      <c r="K997" s="13" t="s">
        <v>1334</v>
      </c>
      <c r="L997" s="14">
        <v>60</v>
      </c>
      <c r="M997" s="14">
        <v>50</v>
      </c>
      <c r="N997" s="14" t="s">
        <v>18</v>
      </c>
      <c r="O997" s="72">
        <v>45</v>
      </c>
      <c r="P997" s="72"/>
      <c r="Q997" s="74">
        <f t="shared" si="215"/>
        <v>75</v>
      </c>
      <c r="R997" s="74"/>
      <c r="S997" s="28">
        <f t="shared" si="216"/>
        <v>-10</v>
      </c>
      <c r="T997" s="71" t="s">
        <v>3637</v>
      </c>
      <c r="U997" s="71"/>
    </row>
    <row r="998" spans="1:21" ht="25.5">
      <c r="A998" s="2"/>
      <c r="B998" s="5" t="s">
        <v>18</v>
      </c>
      <c r="C998" s="14"/>
      <c r="D998" s="14"/>
      <c r="E998" s="14"/>
      <c r="F998" s="53" t="s">
        <v>18</v>
      </c>
      <c r="G998" s="14"/>
      <c r="H998" s="53" t="s">
        <v>18</v>
      </c>
      <c r="I998" s="5" t="s">
        <v>23</v>
      </c>
      <c r="J998" s="13" t="s">
        <v>1335</v>
      </c>
      <c r="K998" s="13" t="s">
        <v>1336</v>
      </c>
      <c r="L998" s="14">
        <v>9</v>
      </c>
      <c r="M998" s="14">
        <v>9</v>
      </c>
      <c r="N998" s="14">
        <v>7</v>
      </c>
      <c r="O998" s="72">
        <v>8</v>
      </c>
      <c r="P998" s="72"/>
      <c r="Q998" s="74">
        <f t="shared" si="215"/>
        <v>88.888888888888886</v>
      </c>
      <c r="R998" s="74"/>
      <c r="S998" s="28">
        <f t="shared" si="216"/>
        <v>-11.111111111111111</v>
      </c>
      <c r="T998" s="71" t="s">
        <v>3537</v>
      </c>
      <c r="U998" s="71"/>
    </row>
    <row r="999" spans="1:21" ht="25.5">
      <c r="A999" s="2"/>
      <c r="B999" s="5" t="s">
        <v>18</v>
      </c>
      <c r="C999" s="14"/>
      <c r="D999" s="14"/>
      <c r="E999" s="14"/>
      <c r="F999" s="53" t="s">
        <v>18</v>
      </c>
      <c r="G999" s="14"/>
      <c r="H999" s="53" t="s">
        <v>18</v>
      </c>
      <c r="I999" s="5" t="s">
        <v>23</v>
      </c>
      <c r="J999" s="13" t="s">
        <v>1337</v>
      </c>
      <c r="K999" s="13" t="s">
        <v>1338</v>
      </c>
      <c r="L999" s="14">
        <v>30</v>
      </c>
      <c r="M999" s="14">
        <v>22</v>
      </c>
      <c r="N999" s="14" t="s">
        <v>18</v>
      </c>
      <c r="O999" s="72">
        <v>10</v>
      </c>
      <c r="P999" s="72"/>
      <c r="Q999" s="74">
        <f t="shared" si="215"/>
        <v>33.333333333333329</v>
      </c>
      <c r="R999" s="74"/>
      <c r="S999" s="28">
        <f t="shared" si="216"/>
        <v>-54.54545454545454</v>
      </c>
      <c r="T999" s="71" t="s">
        <v>3538</v>
      </c>
      <c r="U999" s="71"/>
    </row>
    <row r="1000" spans="1:21" ht="25.5">
      <c r="A1000" s="2"/>
      <c r="B1000" s="5" t="s">
        <v>18</v>
      </c>
      <c r="C1000" s="14"/>
      <c r="D1000" s="14"/>
      <c r="E1000" s="14"/>
      <c r="F1000" s="53" t="s">
        <v>18</v>
      </c>
      <c r="G1000" s="14"/>
      <c r="H1000" s="53" t="s">
        <v>18</v>
      </c>
      <c r="I1000" s="5" t="s">
        <v>23</v>
      </c>
      <c r="J1000" s="13" t="s">
        <v>1339</v>
      </c>
      <c r="K1000" s="13" t="s">
        <v>338</v>
      </c>
      <c r="L1000" s="14">
        <v>1000</v>
      </c>
      <c r="M1000" s="14">
        <v>750</v>
      </c>
      <c r="N1000" s="14" t="s">
        <v>18</v>
      </c>
      <c r="O1000" s="72">
        <v>156</v>
      </c>
      <c r="P1000" s="72"/>
      <c r="Q1000" s="74">
        <f t="shared" si="215"/>
        <v>15.6</v>
      </c>
      <c r="R1000" s="74"/>
      <c r="S1000" s="28">
        <f t="shared" si="216"/>
        <v>-79.2</v>
      </c>
      <c r="T1000" s="71" t="s">
        <v>3539</v>
      </c>
      <c r="U1000" s="71"/>
    </row>
    <row r="1001" spans="1:21" ht="25.5">
      <c r="A1001" s="2"/>
      <c r="B1001" s="5" t="s">
        <v>18</v>
      </c>
      <c r="C1001" s="14"/>
      <c r="D1001" s="14"/>
      <c r="E1001" s="14"/>
      <c r="F1001" s="53" t="s">
        <v>18</v>
      </c>
      <c r="G1001" s="14"/>
      <c r="H1001" s="53" t="s">
        <v>18</v>
      </c>
      <c r="I1001" s="5" t="s">
        <v>23</v>
      </c>
      <c r="J1001" s="13" t="s">
        <v>1340</v>
      </c>
      <c r="K1001" s="13" t="s">
        <v>1341</v>
      </c>
      <c r="L1001" s="14">
        <v>3</v>
      </c>
      <c r="M1001" s="14">
        <v>0</v>
      </c>
      <c r="N1001" s="14" t="s">
        <v>18</v>
      </c>
      <c r="O1001" s="72">
        <v>0</v>
      </c>
      <c r="P1001" s="72"/>
      <c r="Q1001" s="74">
        <f t="shared" si="215"/>
        <v>0</v>
      </c>
      <c r="R1001" s="74"/>
      <c r="S1001" s="28">
        <v>0</v>
      </c>
      <c r="T1001" s="71" t="s">
        <v>18</v>
      </c>
      <c r="U1001" s="71"/>
    </row>
    <row r="1002" spans="1:21">
      <c r="A1002" s="2"/>
      <c r="B1002" s="5" t="s">
        <v>29</v>
      </c>
      <c r="C1002" s="14">
        <f>+SUM(C991:C1001)</f>
        <v>89417541</v>
      </c>
      <c r="D1002" s="14">
        <v>138167204</v>
      </c>
      <c r="E1002" s="14">
        <f t="shared" ref="E1002:E1003" si="217">D1002-C1002</f>
        <v>48749663</v>
      </c>
      <c r="F1002" s="53">
        <f t="shared" ref="F1002:F1003" si="218">IFERROR((D1002/C1002-1)*100,0)</f>
        <v>54.519127292932382</v>
      </c>
      <c r="G1002" s="14">
        <v>225871816</v>
      </c>
      <c r="H1002" s="53">
        <v>61.2</v>
      </c>
      <c r="I1002" s="5" t="s">
        <v>18</v>
      </c>
      <c r="J1002" s="13" t="s">
        <v>18</v>
      </c>
      <c r="K1002" s="13" t="s">
        <v>18</v>
      </c>
      <c r="L1002" s="14"/>
      <c r="M1002" s="14"/>
      <c r="N1002" s="14"/>
      <c r="O1002" s="72"/>
      <c r="P1002" s="72"/>
      <c r="Q1002" s="74"/>
      <c r="R1002" s="74"/>
      <c r="S1002" s="28"/>
      <c r="T1002" s="71" t="s">
        <v>18</v>
      </c>
      <c r="U1002" s="71"/>
    </row>
    <row r="1003" spans="1:21" ht="25.5">
      <c r="A1003" s="13" t="s">
        <v>1342</v>
      </c>
      <c r="B1003" s="5" t="s">
        <v>1313</v>
      </c>
      <c r="C1003" s="14">
        <v>1701708740</v>
      </c>
      <c r="D1003" s="14">
        <v>780098792</v>
      </c>
      <c r="E1003" s="14">
        <f t="shared" si="217"/>
        <v>-921609948</v>
      </c>
      <c r="F1003" s="53">
        <f t="shared" si="218"/>
        <v>-54.157913533428761</v>
      </c>
      <c r="G1003" s="14">
        <v>959617775</v>
      </c>
      <c r="H1003" s="53">
        <v>81.3</v>
      </c>
      <c r="I1003" s="5" t="s">
        <v>18</v>
      </c>
      <c r="J1003" s="13" t="s">
        <v>18</v>
      </c>
      <c r="K1003" s="13" t="s">
        <v>18</v>
      </c>
      <c r="L1003" s="14"/>
      <c r="M1003" s="14"/>
      <c r="N1003" s="14"/>
      <c r="O1003" s="72"/>
      <c r="P1003" s="72"/>
      <c r="Q1003" s="74"/>
      <c r="R1003" s="74"/>
      <c r="S1003" s="28"/>
      <c r="T1003" s="28"/>
      <c r="U1003" s="28"/>
    </row>
    <row r="1004" spans="1:21">
      <c r="A1004" s="13" t="s">
        <v>1326</v>
      </c>
      <c r="B1004" s="5" t="s">
        <v>18</v>
      </c>
      <c r="C1004" s="14"/>
      <c r="D1004" s="14"/>
      <c r="E1004" s="14"/>
      <c r="F1004" s="53" t="s">
        <v>18</v>
      </c>
      <c r="G1004" s="14"/>
      <c r="H1004" s="53" t="s">
        <v>18</v>
      </c>
      <c r="I1004" s="5" t="s">
        <v>23</v>
      </c>
      <c r="J1004" s="13" t="s">
        <v>1343</v>
      </c>
      <c r="K1004" s="13" t="s">
        <v>1344</v>
      </c>
      <c r="L1004" s="14">
        <v>600</v>
      </c>
      <c r="M1004" s="14">
        <v>450</v>
      </c>
      <c r="N1004" s="14">
        <v>695</v>
      </c>
      <c r="O1004" s="72">
        <v>2787</v>
      </c>
      <c r="P1004" s="72"/>
      <c r="Q1004" s="74">
        <f>O1004/L1004*100</f>
        <v>464.49999999999994</v>
      </c>
      <c r="R1004" s="74"/>
      <c r="S1004" s="28">
        <f t="shared" si="216"/>
        <v>519.33333333333337</v>
      </c>
      <c r="T1004" s="71" t="s">
        <v>3540</v>
      </c>
      <c r="U1004" s="71"/>
    </row>
    <row r="1005" spans="1:21">
      <c r="A1005" s="2"/>
      <c r="B1005" s="5" t="s">
        <v>18</v>
      </c>
      <c r="C1005" s="14"/>
      <c r="D1005" s="14"/>
      <c r="E1005" s="14"/>
      <c r="F1005" s="53" t="s">
        <v>18</v>
      </c>
      <c r="G1005" s="14"/>
      <c r="H1005" s="53" t="s">
        <v>18</v>
      </c>
      <c r="I1005" s="5" t="s">
        <v>23</v>
      </c>
      <c r="J1005" s="13" t="s">
        <v>1345</v>
      </c>
      <c r="K1005" s="13" t="s">
        <v>655</v>
      </c>
      <c r="L1005" s="14">
        <v>1000</v>
      </c>
      <c r="M1005" s="14">
        <v>750</v>
      </c>
      <c r="N1005" s="14">
        <v>863</v>
      </c>
      <c r="O1005" s="72">
        <v>476</v>
      </c>
      <c r="P1005" s="72"/>
      <c r="Q1005" s="74">
        <f t="shared" ref="Q1005:Q1013" si="219">O1005/L1005*100</f>
        <v>47.599999999999994</v>
      </c>
      <c r="R1005" s="74"/>
      <c r="S1005" s="28">
        <f t="shared" si="216"/>
        <v>-36.533333333333331</v>
      </c>
      <c r="T1005" s="71" t="s">
        <v>3541</v>
      </c>
      <c r="U1005" s="71"/>
    </row>
    <row r="1006" spans="1:21" ht="25.5">
      <c r="A1006" s="2"/>
      <c r="B1006" s="5" t="s">
        <v>18</v>
      </c>
      <c r="C1006" s="14"/>
      <c r="D1006" s="14"/>
      <c r="E1006" s="14"/>
      <c r="F1006" s="53" t="s">
        <v>18</v>
      </c>
      <c r="G1006" s="14"/>
      <c r="H1006" s="53" t="s">
        <v>18</v>
      </c>
      <c r="I1006" s="5" t="s">
        <v>23</v>
      </c>
      <c r="J1006" s="13" t="s">
        <v>1346</v>
      </c>
      <c r="K1006" s="13" t="s">
        <v>1347</v>
      </c>
      <c r="L1006" s="14">
        <v>5</v>
      </c>
      <c r="M1006" s="14">
        <v>3</v>
      </c>
      <c r="N1006" s="14" t="s">
        <v>18</v>
      </c>
      <c r="O1006" s="72">
        <v>1</v>
      </c>
      <c r="P1006" s="72"/>
      <c r="Q1006" s="74">
        <f t="shared" si="219"/>
        <v>20</v>
      </c>
      <c r="R1006" s="74"/>
      <c r="S1006" s="28">
        <f t="shared" si="216"/>
        <v>-66.666666666666657</v>
      </c>
      <c r="T1006" s="71" t="s">
        <v>3542</v>
      </c>
      <c r="U1006" s="71"/>
    </row>
    <row r="1007" spans="1:21">
      <c r="A1007" s="2"/>
      <c r="B1007" s="5" t="s">
        <v>18</v>
      </c>
      <c r="C1007" s="14"/>
      <c r="D1007" s="14"/>
      <c r="E1007" s="14"/>
      <c r="F1007" s="53" t="s">
        <v>18</v>
      </c>
      <c r="G1007" s="14"/>
      <c r="H1007" s="53" t="s">
        <v>18</v>
      </c>
      <c r="I1007" s="5" t="s">
        <v>23</v>
      </c>
      <c r="J1007" s="13" t="s">
        <v>1348</v>
      </c>
      <c r="K1007" s="13" t="s">
        <v>502</v>
      </c>
      <c r="L1007" s="14">
        <v>10</v>
      </c>
      <c r="M1007" s="14">
        <v>7</v>
      </c>
      <c r="N1007" s="14" t="s">
        <v>18</v>
      </c>
      <c r="O1007" s="72">
        <v>12</v>
      </c>
      <c r="P1007" s="72"/>
      <c r="Q1007" s="74">
        <f t="shared" si="219"/>
        <v>120</v>
      </c>
      <c r="R1007" s="74"/>
      <c r="S1007" s="28">
        <f t="shared" si="216"/>
        <v>71.428571428571431</v>
      </c>
      <c r="T1007" s="71" t="s">
        <v>3638</v>
      </c>
      <c r="U1007" s="71"/>
    </row>
    <row r="1008" spans="1:21" ht="25.5">
      <c r="A1008" s="2"/>
      <c r="B1008" s="5" t="s">
        <v>18</v>
      </c>
      <c r="C1008" s="14"/>
      <c r="D1008" s="14"/>
      <c r="E1008" s="14"/>
      <c r="F1008" s="53" t="s">
        <v>18</v>
      </c>
      <c r="G1008" s="14"/>
      <c r="H1008" s="53" t="s">
        <v>18</v>
      </c>
      <c r="I1008" s="5" t="s">
        <v>23</v>
      </c>
      <c r="J1008" s="13" t="s">
        <v>1349</v>
      </c>
      <c r="K1008" s="13" t="s">
        <v>1350</v>
      </c>
      <c r="L1008" s="14">
        <v>7</v>
      </c>
      <c r="M1008" s="14">
        <v>4</v>
      </c>
      <c r="N1008" s="14" t="s">
        <v>18</v>
      </c>
      <c r="O1008" s="72">
        <v>0</v>
      </c>
      <c r="P1008" s="72"/>
      <c r="Q1008" s="74">
        <f t="shared" si="219"/>
        <v>0</v>
      </c>
      <c r="R1008" s="74"/>
      <c r="S1008" s="28">
        <f t="shared" si="216"/>
        <v>-100</v>
      </c>
      <c r="T1008" s="71" t="s">
        <v>3639</v>
      </c>
      <c r="U1008" s="71"/>
    </row>
    <row r="1009" spans="1:21">
      <c r="A1009" s="2"/>
      <c r="B1009" s="5" t="s">
        <v>18</v>
      </c>
      <c r="C1009" s="14"/>
      <c r="D1009" s="14"/>
      <c r="E1009" s="14"/>
      <c r="F1009" s="53" t="s">
        <v>18</v>
      </c>
      <c r="G1009" s="14"/>
      <c r="H1009" s="53" t="s">
        <v>18</v>
      </c>
      <c r="I1009" s="5" t="s">
        <v>23</v>
      </c>
      <c r="J1009" s="13" t="s">
        <v>1351</v>
      </c>
      <c r="K1009" s="13" t="s">
        <v>1352</v>
      </c>
      <c r="L1009" s="14">
        <v>500000</v>
      </c>
      <c r="M1009" s="14">
        <v>295000</v>
      </c>
      <c r="N1009" s="14" t="s">
        <v>18</v>
      </c>
      <c r="O1009" s="72">
        <v>692384</v>
      </c>
      <c r="P1009" s="72"/>
      <c r="Q1009" s="74">
        <f t="shared" si="219"/>
        <v>138.4768</v>
      </c>
      <c r="R1009" s="74"/>
      <c r="S1009" s="28">
        <f t="shared" si="216"/>
        <v>134.7064406779661</v>
      </c>
      <c r="T1009" s="71" t="s">
        <v>3640</v>
      </c>
      <c r="U1009" s="71"/>
    </row>
    <row r="1010" spans="1:21">
      <c r="A1010" s="2"/>
      <c r="B1010" s="5" t="s">
        <v>18</v>
      </c>
      <c r="C1010" s="14"/>
      <c r="D1010" s="14"/>
      <c r="E1010" s="14"/>
      <c r="F1010" s="53" t="s">
        <v>18</v>
      </c>
      <c r="G1010" s="14"/>
      <c r="H1010" s="53" t="s">
        <v>18</v>
      </c>
      <c r="I1010" s="5" t="s">
        <v>23</v>
      </c>
      <c r="J1010" s="13" t="s">
        <v>1353</v>
      </c>
      <c r="K1010" s="13" t="s">
        <v>1020</v>
      </c>
      <c r="L1010" s="14">
        <v>20</v>
      </c>
      <c r="M1010" s="14">
        <v>16</v>
      </c>
      <c r="N1010" s="14" t="s">
        <v>18</v>
      </c>
      <c r="O1010" s="72">
        <v>101</v>
      </c>
      <c r="P1010" s="72"/>
      <c r="Q1010" s="74">
        <f t="shared" si="219"/>
        <v>505</v>
      </c>
      <c r="R1010" s="74"/>
      <c r="S1010" s="28">
        <f t="shared" si="216"/>
        <v>531.25</v>
      </c>
      <c r="T1010" s="71" t="s">
        <v>3641</v>
      </c>
      <c r="U1010" s="71"/>
    </row>
    <row r="1011" spans="1:21" ht="25.5">
      <c r="A1011" s="2"/>
      <c r="B1011" s="5" t="s">
        <v>18</v>
      </c>
      <c r="C1011" s="14"/>
      <c r="D1011" s="14"/>
      <c r="E1011" s="14"/>
      <c r="F1011" s="53" t="s">
        <v>18</v>
      </c>
      <c r="G1011" s="14"/>
      <c r="H1011" s="53" t="s">
        <v>18</v>
      </c>
      <c r="I1011" s="5" t="s">
        <v>23</v>
      </c>
      <c r="J1011" s="13" t="s">
        <v>1354</v>
      </c>
      <c r="K1011" s="13" t="s">
        <v>480</v>
      </c>
      <c r="L1011" s="14">
        <v>2900</v>
      </c>
      <c r="M1011" s="14">
        <v>2000</v>
      </c>
      <c r="N1011" s="14" t="s">
        <v>18</v>
      </c>
      <c r="O1011" s="72">
        <v>1872</v>
      </c>
      <c r="P1011" s="72"/>
      <c r="Q1011" s="74">
        <f t="shared" si="219"/>
        <v>64.551724137931032</v>
      </c>
      <c r="R1011" s="74"/>
      <c r="S1011" s="28">
        <f t="shared" si="216"/>
        <v>-6.4</v>
      </c>
      <c r="T1011" s="71" t="s">
        <v>3642</v>
      </c>
      <c r="U1011" s="71"/>
    </row>
    <row r="1012" spans="1:21">
      <c r="A1012" s="2"/>
      <c r="B1012" s="5" t="s">
        <v>18</v>
      </c>
      <c r="C1012" s="14"/>
      <c r="D1012" s="14"/>
      <c r="E1012" s="14"/>
      <c r="F1012" s="53" t="s">
        <v>18</v>
      </c>
      <c r="G1012" s="14"/>
      <c r="H1012" s="53" t="s">
        <v>18</v>
      </c>
      <c r="I1012" s="5" t="s">
        <v>23</v>
      </c>
      <c r="J1012" s="13" t="s">
        <v>1355</v>
      </c>
      <c r="K1012" s="13" t="s">
        <v>1356</v>
      </c>
      <c r="L1012" s="14">
        <v>48565</v>
      </c>
      <c r="M1012" s="14">
        <v>48565</v>
      </c>
      <c r="N1012" s="14" t="s">
        <v>18</v>
      </c>
      <c r="O1012" s="72">
        <v>48565</v>
      </c>
      <c r="P1012" s="72"/>
      <c r="Q1012" s="74">
        <f t="shared" si="219"/>
        <v>100</v>
      </c>
      <c r="R1012" s="74"/>
      <c r="S1012" s="28">
        <f t="shared" si="216"/>
        <v>0</v>
      </c>
      <c r="T1012" s="71" t="s">
        <v>18</v>
      </c>
      <c r="U1012" s="71"/>
    </row>
    <row r="1013" spans="1:21">
      <c r="A1013" s="2"/>
      <c r="B1013" s="5" t="s">
        <v>18</v>
      </c>
      <c r="C1013" s="14"/>
      <c r="D1013" s="14"/>
      <c r="E1013" s="14"/>
      <c r="F1013" s="53" t="s">
        <v>18</v>
      </c>
      <c r="G1013" s="14"/>
      <c r="H1013" s="53" t="s">
        <v>18</v>
      </c>
      <c r="I1013" s="5" t="s">
        <v>23</v>
      </c>
      <c r="J1013" s="13" t="s">
        <v>1357</v>
      </c>
      <c r="K1013" s="13" t="s">
        <v>655</v>
      </c>
      <c r="L1013" s="14">
        <v>17900</v>
      </c>
      <c r="M1013" s="14">
        <v>13300</v>
      </c>
      <c r="N1013" s="14" t="s">
        <v>18</v>
      </c>
      <c r="O1013" s="72">
        <v>17100</v>
      </c>
      <c r="P1013" s="72"/>
      <c r="Q1013" s="74">
        <f t="shared" si="219"/>
        <v>95.530726256983243</v>
      </c>
      <c r="R1013" s="74"/>
      <c r="S1013" s="28">
        <f t="shared" si="216"/>
        <v>28.571428571428569</v>
      </c>
      <c r="T1013" s="71" t="s">
        <v>3643</v>
      </c>
      <c r="U1013" s="71"/>
    </row>
    <row r="1014" spans="1:21">
      <c r="A1014" s="2"/>
      <c r="B1014" s="5" t="s">
        <v>29</v>
      </c>
      <c r="C1014" s="14">
        <f>+SUM(C1003:C1013)</f>
        <v>1701708740</v>
      </c>
      <c r="D1014" s="14">
        <v>780098792</v>
      </c>
      <c r="E1014" s="14">
        <f t="shared" ref="E1014:E1015" si="220">D1014-C1014</f>
        <v>-921609948</v>
      </c>
      <c r="F1014" s="53">
        <f t="shared" ref="F1014:F1015" si="221">IFERROR((D1014/C1014-1)*100,0)</f>
        <v>-54.157913533428761</v>
      </c>
      <c r="G1014" s="14">
        <v>959617775</v>
      </c>
      <c r="H1014" s="53">
        <v>81.3</v>
      </c>
      <c r="I1014" s="5" t="s">
        <v>18</v>
      </c>
      <c r="J1014" s="13" t="s">
        <v>18</v>
      </c>
      <c r="K1014" s="13" t="s">
        <v>18</v>
      </c>
      <c r="L1014" s="14"/>
      <c r="M1014" s="14"/>
      <c r="N1014" s="14"/>
      <c r="O1014" s="72"/>
      <c r="P1014" s="72"/>
      <c r="Q1014" s="70" t="s">
        <v>18</v>
      </c>
      <c r="R1014" s="70"/>
      <c r="S1014" s="12" t="s">
        <v>18</v>
      </c>
      <c r="T1014" s="71" t="s">
        <v>18</v>
      </c>
      <c r="U1014" s="71"/>
    </row>
    <row r="1015" spans="1:21">
      <c r="A1015" s="13" t="s">
        <v>1358</v>
      </c>
      <c r="B1015" s="5" t="s">
        <v>1313</v>
      </c>
      <c r="C1015" s="14">
        <v>24656848</v>
      </c>
      <c r="D1015" s="14">
        <v>41663336</v>
      </c>
      <c r="E1015" s="14">
        <f t="shared" si="220"/>
        <v>17006488</v>
      </c>
      <c r="F1015" s="53">
        <f t="shared" si="221"/>
        <v>68.972676475111498</v>
      </c>
      <c r="G1015" s="14">
        <v>66530949</v>
      </c>
      <c r="H1015" s="53">
        <v>62.6</v>
      </c>
      <c r="I1015" s="5" t="s">
        <v>18</v>
      </c>
      <c r="J1015" s="13" t="s">
        <v>18</v>
      </c>
      <c r="K1015" s="13" t="s">
        <v>18</v>
      </c>
      <c r="L1015" s="14"/>
      <c r="M1015" s="14"/>
      <c r="N1015" s="14"/>
      <c r="O1015" s="72"/>
      <c r="P1015" s="72"/>
      <c r="Q1015" s="70" t="s">
        <v>18</v>
      </c>
      <c r="R1015" s="70"/>
      <c r="S1015" s="12" t="s">
        <v>18</v>
      </c>
      <c r="T1015" s="27"/>
      <c r="U1015" s="27"/>
    </row>
    <row r="1016" spans="1:21" ht="25.5">
      <c r="A1016" s="13" t="s">
        <v>1359</v>
      </c>
      <c r="B1016" s="5" t="s">
        <v>18</v>
      </c>
      <c r="C1016" s="14"/>
      <c r="D1016" s="14"/>
      <c r="E1016" s="14"/>
      <c r="F1016" s="53" t="s">
        <v>18</v>
      </c>
      <c r="G1016" s="14"/>
      <c r="H1016" s="53" t="s">
        <v>18</v>
      </c>
      <c r="I1016" s="5" t="s">
        <v>23</v>
      </c>
      <c r="J1016" s="13" t="s">
        <v>1360</v>
      </c>
      <c r="K1016" s="13" t="s">
        <v>1361</v>
      </c>
      <c r="L1016" s="14">
        <v>2</v>
      </c>
      <c r="M1016" s="14">
        <v>1</v>
      </c>
      <c r="N1016" s="14">
        <v>0</v>
      </c>
      <c r="O1016" s="72">
        <v>0</v>
      </c>
      <c r="P1016" s="72"/>
      <c r="Q1016" s="70" t="s">
        <v>26</v>
      </c>
      <c r="R1016" s="70"/>
      <c r="S1016" s="12" t="s">
        <v>26</v>
      </c>
      <c r="T1016" s="71" t="s">
        <v>3644</v>
      </c>
      <c r="U1016" s="71"/>
    </row>
    <row r="1017" spans="1:21">
      <c r="A1017" s="2"/>
      <c r="B1017" s="5" t="s">
        <v>18</v>
      </c>
      <c r="C1017" s="14"/>
      <c r="D1017" s="14"/>
      <c r="E1017" s="14"/>
      <c r="F1017" s="53" t="s">
        <v>18</v>
      </c>
      <c r="G1017" s="14"/>
      <c r="H1017" s="53" t="s">
        <v>18</v>
      </c>
      <c r="I1017" s="5" t="s">
        <v>23</v>
      </c>
      <c r="J1017" s="13" t="s">
        <v>1362</v>
      </c>
      <c r="K1017" s="13" t="s">
        <v>1323</v>
      </c>
      <c r="L1017" s="14">
        <v>11</v>
      </c>
      <c r="M1017" s="14">
        <v>8</v>
      </c>
      <c r="N1017" s="14">
        <v>3</v>
      </c>
      <c r="O1017" s="72">
        <v>9</v>
      </c>
      <c r="P1017" s="72"/>
      <c r="Q1017" s="74">
        <v>27.3</v>
      </c>
      <c r="R1017" s="74"/>
      <c r="S1017" s="15">
        <v>-62.5</v>
      </c>
      <c r="T1017" s="71" t="s">
        <v>3645</v>
      </c>
      <c r="U1017" s="71"/>
    </row>
    <row r="1018" spans="1:21">
      <c r="A1018" s="2"/>
      <c r="B1018" s="5" t="s">
        <v>18</v>
      </c>
      <c r="C1018" s="14"/>
      <c r="D1018" s="14"/>
      <c r="E1018" s="14"/>
      <c r="F1018" s="53" t="s">
        <v>18</v>
      </c>
      <c r="G1018" s="14"/>
      <c r="H1018" s="53" t="s">
        <v>18</v>
      </c>
      <c r="I1018" s="5" t="s">
        <v>23</v>
      </c>
      <c r="J1018" s="13" t="s">
        <v>1363</v>
      </c>
      <c r="K1018" s="13" t="s">
        <v>1294</v>
      </c>
      <c r="L1018" s="14">
        <v>26</v>
      </c>
      <c r="M1018" s="14">
        <v>19</v>
      </c>
      <c r="N1018" s="14">
        <v>15</v>
      </c>
      <c r="O1018" s="72">
        <v>1</v>
      </c>
      <c r="P1018" s="72"/>
      <c r="Q1018" s="74">
        <v>3.8</v>
      </c>
      <c r="R1018" s="74"/>
      <c r="S1018" s="15">
        <v>-94.7</v>
      </c>
      <c r="T1018" s="71" t="s">
        <v>3646</v>
      </c>
      <c r="U1018" s="71"/>
    </row>
    <row r="1019" spans="1:21">
      <c r="A1019" s="2"/>
      <c r="B1019" s="5" t="s">
        <v>18</v>
      </c>
      <c r="C1019" s="14"/>
      <c r="D1019" s="14"/>
      <c r="E1019" s="14"/>
      <c r="F1019" s="53" t="s">
        <v>18</v>
      </c>
      <c r="G1019" s="14"/>
      <c r="H1019" s="53" t="s">
        <v>18</v>
      </c>
      <c r="I1019" s="5" t="s">
        <v>23</v>
      </c>
      <c r="J1019" s="13" t="s">
        <v>1364</v>
      </c>
      <c r="K1019" s="13" t="s">
        <v>1365</v>
      </c>
      <c r="L1019" s="14">
        <v>67</v>
      </c>
      <c r="M1019" s="14">
        <v>51</v>
      </c>
      <c r="N1019" s="14">
        <v>66</v>
      </c>
      <c r="O1019" s="72">
        <v>86</v>
      </c>
      <c r="P1019" s="72"/>
      <c r="Q1019" s="74">
        <v>86.6</v>
      </c>
      <c r="R1019" s="74"/>
      <c r="S1019" s="15">
        <v>13.7</v>
      </c>
      <c r="T1019" s="71" t="s">
        <v>3647</v>
      </c>
      <c r="U1019" s="71"/>
    </row>
    <row r="1020" spans="1:21" ht="25.5">
      <c r="A1020" s="2"/>
      <c r="B1020" s="5" t="s">
        <v>18</v>
      </c>
      <c r="C1020" s="14"/>
      <c r="D1020" s="14"/>
      <c r="E1020" s="14"/>
      <c r="F1020" s="53" t="s">
        <v>18</v>
      </c>
      <c r="G1020" s="14"/>
      <c r="H1020" s="53" t="s">
        <v>18</v>
      </c>
      <c r="I1020" s="5" t="s">
        <v>23</v>
      </c>
      <c r="J1020" s="13" t="s">
        <v>1366</v>
      </c>
      <c r="K1020" s="13" t="s">
        <v>1365</v>
      </c>
      <c r="L1020" s="14">
        <v>62</v>
      </c>
      <c r="M1020" s="14">
        <v>47</v>
      </c>
      <c r="N1020" s="14">
        <v>82</v>
      </c>
      <c r="O1020" s="72">
        <v>67</v>
      </c>
      <c r="P1020" s="72"/>
      <c r="Q1020" s="74">
        <v>62.9</v>
      </c>
      <c r="R1020" s="74"/>
      <c r="S1020" s="15">
        <v>-17</v>
      </c>
      <c r="T1020" s="71" t="s">
        <v>3648</v>
      </c>
      <c r="U1020" s="71"/>
    </row>
    <row r="1021" spans="1:21">
      <c r="A1021" s="2"/>
      <c r="B1021" s="5" t="s">
        <v>29</v>
      </c>
      <c r="C1021" s="14">
        <f>+SUM(C1015)</f>
        <v>24656848</v>
      </c>
      <c r="D1021" s="14">
        <v>41663336</v>
      </c>
      <c r="E1021" s="14">
        <f t="shared" ref="E1021" si="222">D1021-C1021</f>
        <v>17006488</v>
      </c>
      <c r="F1021" s="53">
        <f t="shared" ref="F1021:F1022" si="223">IFERROR((D1021/C1021-1)*100,0)</f>
        <v>68.972676475111498</v>
      </c>
      <c r="G1021" s="14">
        <v>66530949</v>
      </c>
      <c r="H1021" s="53">
        <v>62.6</v>
      </c>
      <c r="I1021" s="5" t="s">
        <v>18</v>
      </c>
      <c r="J1021" s="13" t="s">
        <v>18</v>
      </c>
      <c r="K1021" s="13" t="s">
        <v>18</v>
      </c>
      <c r="L1021" s="14"/>
      <c r="M1021" s="14"/>
      <c r="N1021" s="14"/>
      <c r="O1021" s="72"/>
      <c r="P1021" s="72"/>
      <c r="Q1021" s="70" t="s">
        <v>18</v>
      </c>
      <c r="R1021" s="70"/>
      <c r="S1021" s="12" t="s">
        <v>18</v>
      </c>
      <c r="T1021" s="71" t="s">
        <v>18</v>
      </c>
      <c r="U1021" s="71"/>
    </row>
    <row r="1022" spans="1:21" ht="25.5">
      <c r="A1022" s="13" t="s">
        <v>1367</v>
      </c>
      <c r="B1022" s="5" t="s">
        <v>1216</v>
      </c>
      <c r="C1022" s="50" t="s">
        <v>3813</v>
      </c>
      <c r="D1022" s="14">
        <v>883005</v>
      </c>
      <c r="E1022" s="50" t="s">
        <v>3813</v>
      </c>
      <c r="F1022" s="53">
        <f t="shared" si="223"/>
        <v>0</v>
      </c>
      <c r="G1022" s="14">
        <v>22529496</v>
      </c>
      <c r="H1022" s="53">
        <v>3.9</v>
      </c>
      <c r="I1022" s="5" t="s">
        <v>18</v>
      </c>
      <c r="J1022" s="13" t="s">
        <v>18</v>
      </c>
      <c r="K1022" s="13" t="s">
        <v>18</v>
      </c>
      <c r="L1022" s="14"/>
      <c r="M1022" s="14"/>
      <c r="N1022" s="14"/>
      <c r="O1022" s="72"/>
      <c r="P1022" s="72"/>
      <c r="Q1022" s="70" t="s">
        <v>18</v>
      </c>
      <c r="R1022" s="70"/>
      <c r="S1022" s="12" t="s">
        <v>18</v>
      </c>
      <c r="T1022" s="27"/>
      <c r="U1022" s="27"/>
    </row>
    <row r="1023" spans="1:21" ht="25.5">
      <c r="A1023" s="13" t="s">
        <v>1368</v>
      </c>
      <c r="B1023" s="5" t="s">
        <v>18</v>
      </c>
      <c r="C1023" s="14"/>
      <c r="D1023" s="14"/>
      <c r="E1023" s="14"/>
      <c r="F1023" s="53" t="s">
        <v>18</v>
      </c>
      <c r="G1023" s="14"/>
      <c r="H1023" s="53" t="s">
        <v>18</v>
      </c>
      <c r="I1023" s="5" t="s">
        <v>23</v>
      </c>
      <c r="J1023" s="13" t="s">
        <v>1369</v>
      </c>
      <c r="K1023" s="13" t="s">
        <v>1370</v>
      </c>
      <c r="L1023" s="14">
        <v>10</v>
      </c>
      <c r="M1023" s="14">
        <v>7</v>
      </c>
      <c r="N1023" s="14"/>
      <c r="O1023" s="72">
        <v>5</v>
      </c>
      <c r="P1023" s="72"/>
      <c r="Q1023" s="74">
        <v>40</v>
      </c>
      <c r="R1023" s="74"/>
      <c r="S1023" s="15">
        <v>-42.9</v>
      </c>
      <c r="T1023" s="71" t="s">
        <v>3649</v>
      </c>
      <c r="U1023" s="71"/>
    </row>
    <row r="1024" spans="1:21" ht="25.5">
      <c r="A1024" s="2"/>
      <c r="B1024" s="5" t="s">
        <v>18</v>
      </c>
      <c r="C1024" s="14"/>
      <c r="D1024" s="14"/>
      <c r="E1024" s="14"/>
      <c r="F1024" s="53" t="s">
        <v>18</v>
      </c>
      <c r="G1024" s="14"/>
      <c r="H1024" s="53" t="s">
        <v>18</v>
      </c>
      <c r="I1024" s="5" t="s">
        <v>23</v>
      </c>
      <c r="J1024" s="13" t="s">
        <v>1369</v>
      </c>
      <c r="K1024" s="13" t="s">
        <v>230</v>
      </c>
      <c r="L1024" s="14">
        <v>15</v>
      </c>
      <c r="M1024" s="14">
        <v>8</v>
      </c>
      <c r="N1024" s="14"/>
      <c r="O1024" s="72">
        <v>0</v>
      </c>
      <c r="P1024" s="72"/>
      <c r="Q1024" s="70" t="s">
        <v>26</v>
      </c>
      <c r="R1024" s="70"/>
      <c r="S1024" s="12" t="s">
        <v>26</v>
      </c>
      <c r="T1024" s="71" t="s">
        <v>3650</v>
      </c>
      <c r="U1024" s="71"/>
    </row>
    <row r="1025" spans="1:21" ht="25.5">
      <c r="A1025" s="2"/>
      <c r="B1025" s="5" t="s">
        <v>18</v>
      </c>
      <c r="C1025" s="14"/>
      <c r="D1025" s="14"/>
      <c r="E1025" s="14"/>
      <c r="F1025" s="53" t="s">
        <v>18</v>
      </c>
      <c r="G1025" s="14"/>
      <c r="H1025" s="53" t="s">
        <v>18</v>
      </c>
      <c r="I1025" s="5" t="s">
        <v>23</v>
      </c>
      <c r="J1025" s="13" t="s">
        <v>1371</v>
      </c>
      <c r="K1025" s="13" t="s">
        <v>1372</v>
      </c>
      <c r="L1025" s="14">
        <v>3</v>
      </c>
      <c r="M1025" s="14">
        <v>2</v>
      </c>
      <c r="N1025" s="14"/>
      <c r="O1025" s="72">
        <v>0</v>
      </c>
      <c r="P1025" s="72"/>
      <c r="Q1025" s="70" t="s">
        <v>26</v>
      </c>
      <c r="R1025" s="70"/>
      <c r="S1025" s="12" t="s">
        <v>26</v>
      </c>
      <c r="T1025" s="71" t="s">
        <v>3650</v>
      </c>
      <c r="U1025" s="71"/>
    </row>
    <row r="1026" spans="1:21" ht="25.5">
      <c r="A1026" s="2"/>
      <c r="B1026" s="5" t="s">
        <v>18</v>
      </c>
      <c r="C1026" s="14"/>
      <c r="D1026" s="14"/>
      <c r="E1026" s="14"/>
      <c r="F1026" s="53" t="s">
        <v>18</v>
      </c>
      <c r="G1026" s="14"/>
      <c r="H1026" s="53" t="s">
        <v>18</v>
      </c>
      <c r="I1026" s="5" t="s">
        <v>23</v>
      </c>
      <c r="J1026" s="13" t="s">
        <v>1373</v>
      </c>
      <c r="K1026" s="13" t="s">
        <v>379</v>
      </c>
      <c r="L1026" s="14">
        <v>15</v>
      </c>
      <c r="M1026" s="14">
        <v>12</v>
      </c>
      <c r="N1026" s="14"/>
      <c r="O1026" s="72">
        <v>5</v>
      </c>
      <c r="P1026" s="72"/>
      <c r="Q1026" s="74">
        <v>33.299999999999997</v>
      </c>
      <c r="R1026" s="74"/>
      <c r="S1026" s="15">
        <v>-58.3</v>
      </c>
      <c r="T1026" s="71" t="s">
        <v>3650</v>
      </c>
      <c r="U1026" s="71"/>
    </row>
    <row r="1027" spans="1:21">
      <c r="A1027" s="2"/>
      <c r="B1027" s="5" t="s">
        <v>29</v>
      </c>
      <c r="C1027" s="50" t="s">
        <v>3813</v>
      </c>
      <c r="D1027" s="14">
        <v>883005</v>
      </c>
      <c r="E1027" s="50" t="s">
        <v>3813</v>
      </c>
      <c r="F1027" s="53">
        <f t="shared" ref="F1027:F1028" si="224">IFERROR((D1027/C1027-1)*100,0)</f>
        <v>0</v>
      </c>
      <c r="G1027" s="14">
        <v>22529496</v>
      </c>
      <c r="H1027" s="53">
        <v>3.9</v>
      </c>
      <c r="I1027" s="5" t="s">
        <v>18</v>
      </c>
      <c r="J1027" s="13" t="s">
        <v>18</v>
      </c>
      <c r="K1027" s="13" t="s">
        <v>18</v>
      </c>
      <c r="L1027" s="14"/>
      <c r="M1027" s="14"/>
      <c r="N1027" s="14"/>
      <c r="O1027" s="72"/>
      <c r="P1027" s="72"/>
      <c r="Q1027" s="70" t="s">
        <v>18</v>
      </c>
      <c r="R1027" s="70"/>
      <c r="S1027" s="12" t="s">
        <v>18</v>
      </c>
      <c r="T1027" s="71" t="s">
        <v>18</v>
      </c>
      <c r="U1027" s="71"/>
    </row>
    <row r="1028" spans="1:21" ht="25.5">
      <c r="A1028" s="13" t="s">
        <v>1374</v>
      </c>
      <c r="B1028" s="5" t="s">
        <v>1216</v>
      </c>
      <c r="C1028" s="14" t="s">
        <v>3813</v>
      </c>
      <c r="D1028" s="14">
        <v>1303832</v>
      </c>
      <c r="E1028" s="50" t="s">
        <v>3813</v>
      </c>
      <c r="F1028" s="53">
        <f t="shared" si="224"/>
        <v>0</v>
      </c>
      <c r="G1028" s="14">
        <v>9584306</v>
      </c>
      <c r="H1028" s="53">
        <v>13.6</v>
      </c>
      <c r="I1028" s="5" t="s">
        <v>18</v>
      </c>
      <c r="J1028" s="13" t="s">
        <v>18</v>
      </c>
      <c r="K1028" s="13" t="s">
        <v>18</v>
      </c>
      <c r="L1028" s="14"/>
      <c r="M1028" s="14"/>
      <c r="N1028" s="14"/>
      <c r="O1028" s="72"/>
      <c r="P1028" s="72"/>
      <c r="Q1028" s="70" t="s">
        <v>18</v>
      </c>
      <c r="R1028" s="70"/>
      <c r="S1028" s="12" t="s">
        <v>18</v>
      </c>
      <c r="T1028" s="71" t="s">
        <v>18</v>
      </c>
      <c r="U1028" s="71"/>
    </row>
    <row r="1029" spans="1:21" ht="25.5">
      <c r="A1029" s="13" t="s">
        <v>1368</v>
      </c>
      <c r="B1029" s="5" t="s">
        <v>18</v>
      </c>
      <c r="C1029" s="14"/>
      <c r="D1029" s="14"/>
      <c r="E1029" s="14"/>
      <c r="F1029" s="53" t="s">
        <v>18</v>
      </c>
      <c r="G1029" s="14"/>
      <c r="H1029" s="53" t="s">
        <v>18</v>
      </c>
      <c r="I1029" s="5" t="s">
        <v>23</v>
      </c>
      <c r="J1029" s="13" t="s">
        <v>1375</v>
      </c>
      <c r="K1029" s="13" t="s">
        <v>379</v>
      </c>
      <c r="L1029" s="14">
        <v>15</v>
      </c>
      <c r="M1029" s="14">
        <v>10</v>
      </c>
      <c r="N1029" s="14"/>
      <c r="O1029" s="72">
        <v>5</v>
      </c>
      <c r="P1029" s="72"/>
      <c r="Q1029" s="70" t="s">
        <v>26</v>
      </c>
      <c r="R1029" s="70"/>
      <c r="S1029" s="12" t="s">
        <v>26</v>
      </c>
      <c r="T1029" s="71" t="s">
        <v>3649</v>
      </c>
      <c r="U1029" s="71"/>
    </row>
    <row r="1030" spans="1:21" ht="25.5">
      <c r="A1030" s="2"/>
      <c r="B1030" s="5" t="s">
        <v>18</v>
      </c>
      <c r="C1030" s="14"/>
      <c r="D1030" s="14"/>
      <c r="E1030" s="14"/>
      <c r="F1030" s="53" t="s">
        <v>18</v>
      </c>
      <c r="G1030" s="14"/>
      <c r="H1030" s="53" t="s">
        <v>18</v>
      </c>
      <c r="I1030" s="5" t="s">
        <v>23</v>
      </c>
      <c r="J1030" s="13" t="s">
        <v>1376</v>
      </c>
      <c r="K1030" s="13" t="s">
        <v>379</v>
      </c>
      <c r="L1030" s="14">
        <v>8</v>
      </c>
      <c r="M1030" s="14">
        <v>5</v>
      </c>
      <c r="N1030" s="14"/>
      <c r="O1030" s="72">
        <v>2</v>
      </c>
      <c r="P1030" s="72"/>
      <c r="Q1030" s="74">
        <v>25</v>
      </c>
      <c r="R1030" s="74"/>
      <c r="S1030" s="15">
        <v>-60</v>
      </c>
      <c r="T1030" s="71" t="s">
        <v>3650</v>
      </c>
      <c r="U1030" s="71"/>
    </row>
    <row r="1031" spans="1:21">
      <c r="A1031" s="2"/>
      <c r="B1031" s="5" t="s">
        <v>18</v>
      </c>
      <c r="C1031" s="14"/>
      <c r="D1031" s="14"/>
      <c r="E1031" s="14"/>
      <c r="F1031" s="53" t="s">
        <v>18</v>
      </c>
      <c r="G1031" s="14"/>
      <c r="H1031" s="53" t="s">
        <v>18</v>
      </c>
      <c r="I1031" s="5" t="s">
        <v>23</v>
      </c>
      <c r="J1031" s="13" t="s">
        <v>1377</v>
      </c>
      <c r="K1031" s="13" t="s">
        <v>511</v>
      </c>
      <c r="L1031" s="14">
        <v>21</v>
      </c>
      <c r="M1031" s="14">
        <v>14</v>
      </c>
      <c r="N1031" s="14"/>
      <c r="O1031" s="72">
        <v>8</v>
      </c>
      <c r="P1031" s="72"/>
      <c r="Q1031" s="74">
        <v>14.3</v>
      </c>
      <c r="R1031" s="74"/>
      <c r="S1031" s="15">
        <v>-78.599999999999994</v>
      </c>
      <c r="T1031" s="71" t="s">
        <v>3649</v>
      </c>
      <c r="U1031" s="71"/>
    </row>
    <row r="1032" spans="1:21">
      <c r="A1032" s="2"/>
      <c r="B1032" s="5" t="s">
        <v>29</v>
      </c>
      <c r="C1032" s="50" t="s">
        <v>3813</v>
      </c>
      <c r="D1032" s="14">
        <v>1303832</v>
      </c>
      <c r="E1032" s="50" t="s">
        <v>3813</v>
      </c>
      <c r="F1032" s="53">
        <f t="shared" ref="F1032:F1033" si="225">IFERROR((D1032/C1032-1)*100,0)</f>
        <v>0</v>
      </c>
      <c r="G1032" s="14">
        <v>9584306</v>
      </c>
      <c r="H1032" s="53">
        <v>13.6</v>
      </c>
      <c r="I1032" s="5" t="s">
        <v>18</v>
      </c>
      <c r="J1032" s="13" t="s">
        <v>18</v>
      </c>
      <c r="K1032" s="13" t="s">
        <v>18</v>
      </c>
      <c r="L1032" s="14"/>
      <c r="M1032" s="14"/>
      <c r="N1032" s="14"/>
      <c r="O1032" s="72"/>
      <c r="P1032" s="72"/>
      <c r="Q1032" s="70" t="s">
        <v>18</v>
      </c>
      <c r="R1032" s="70"/>
      <c r="S1032" s="12" t="s">
        <v>18</v>
      </c>
      <c r="T1032" s="71" t="s">
        <v>18</v>
      </c>
      <c r="U1032" s="71"/>
    </row>
    <row r="1033" spans="1:21">
      <c r="A1033" s="13" t="s">
        <v>1378</v>
      </c>
      <c r="B1033" s="5" t="s">
        <v>1216</v>
      </c>
      <c r="C1033" s="50" t="s">
        <v>3813</v>
      </c>
      <c r="D1033" s="14">
        <v>107521251</v>
      </c>
      <c r="E1033" s="50" t="s">
        <v>3813</v>
      </c>
      <c r="F1033" s="53">
        <f t="shared" si="225"/>
        <v>0</v>
      </c>
      <c r="G1033" s="14">
        <v>407449481</v>
      </c>
      <c r="H1033" s="53">
        <v>26.4</v>
      </c>
      <c r="I1033" s="5" t="s">
        <v>18</v>
      </c>
      <c r="J1033" s="13" t="s">
        <v>18</v>
      </c>
      <c r="K1033" s="13" t="s">
        <v>18</v>
      </c>
      <c r="L1033" s="14"/>
      <c r="M1033" s="14"/>
      <c r="N1033" s="14"/>
      <c r="O1033" s="72"/>
      <c r="P1033" s="72"/>
      <c r="Q1033" s="70" t="s">
        <v>18</v>
      </c>
      <c r="R1033" s="70"/>
      <c r="S1033" s="12" t="s">
        <v>18</v>
      </c>
      <c r="T1033" s="71" t="s">
        <v>18</v>
      </c>
      <c r="U1033" s="71"/>
    </row>
    <row r="1034" spans="1:21">
      <c r="A1034" s="13" t="s">
        <v>1379</v>
      </c>
      <c r="B1034" s="5" t="s">
        <v>18</v>
      </c>
      <c r="C1034" s="14"/>
      <c r="D1034" s="14"/>
      <c r="E1034" s="14"/>
      <c r="F1034" s="53" t="s">
        <v>18</v>
      </c>
      <c r="G1034" s="14"/>
      <c r="H1034" s="53" t="s">
        <v>18</v>
      </c>
      <c r="I1034" s="5" t="s">
        <v>23</v>
      </c>
      <c r="J1034" s="13" t="s">
        <v>1380</v>
      </c>
      <c r="K1034" s="13" t="s">
        <v>201</v>
      </c>
      <c r="L1034" s="14">
        <v>310</v>
      </c>
      <c r="M1034" s="14">
        <v>252</v>
      </c>
      <c r="N1034" s="14"/>
      <c r="O1034" s="72">
        <v>260</v>
      </c>
      <c r="P1034" s="72"/>
      <c r="Q1034" s="74">
        <v>45.5</v>
      </c>
      <c r="R1034" s="74"/>
      <c r="S1034" s="15">
        <v>-44</v>
      </c>
      <c r="T1034" s="71" t="s">
        <v>3694</v>
      </c>
      <c r="U1034" s="71"/>
    </row>
    <row r="1035" spans="1:21">
      <c r="A1035" s="2"/>
      <c r="B1035" s="5" t="s">
        <v>18</v>
      </c>
      <c r="C1035" s="14"/>
      <c r="D1035" s="14"/>
      <c r="E1035" s="14"/>
      <c r="F1035" s="53" t="s">
        <v>18</v>
      </c>
      <c r="G1035" s="14"/>
      <c r="H1035" s="53" t="s">
        <v>18</v>
      </c>
      <c r="I1035" s="5" t="s">
        <v>23</v>
      </c>
      <c r="J1035" s="13" t="s">
        <v>1381</v>
      </c>
      <c r="K1035" s="13" t="s">
        <v>338</v>
      </c>
      <c r="L1035" s="14">
        <v>1495</v>
      </c>
      <c r="M1035" s="14">
        <v>1117</v>
      </c>
      <c r="N1035" s="14"/>
      <c r="O1035" s="72">
        <v>1986</v>
      </c>
      <c r="P1035" s="72"/>
      <c r="Q1035" s="74">
        <v>80.400000000000006</v>
      </c>
      <c r="R1035" s="74"/>
      <c r="S1035" s="15">
        <v>7.6</v>
      </c>
      <c r="T1035" s="71" t="s">
        <v>3695</v>
      </c>
      <c r="U1035" s="71"/>
    </row>
    <row r="1036" spans="1:21">
      <c r="A1036" s="2"/>
      <c r="B1036" s="5" t="s">
        <v>18</v>
      </c>
      <c r="C1036" s="14"/>
      <c r="D1036" s="14"/>
      <c r="E1036" s="14"/>
      <c r="F1036" s="53" t="s">
        <v>18</v>
      </c>
      <c r="G1036" s="14"/>
      <c r="H1036" s="53" t="s">
        <v>18</v>
      </c>
      <c r="I1036" s="5" t="s">
        <v>23</v>
      </c>
      <c r="J1036" s="13" t="s">
        <v>1382</v>
      </c>
      <c r="K1036" s="13" t="s">
        <v>338</v>
      </c>
      <c r="L1036" s="14">
        <v>165</v>
      </c>
      <c r="M1036" s="14">
        <v>127</v>
      </c>
      <c r="N1036" s="14"/>
      <c r="O1036" s="72">
        <v>98</v>
      </c>
      <c r="P1036" s="72"/>
      <c r="Q1036" s="74">
        <v>48.5</v>
      </c>
      <c r="R1036" s="74"/>
      <c r="S1036" s="15">
        <v>-37</v>
      </c>
      <c r="T1036" s="71" t="s">
        <v>3696</v>
      </c>
      <c r="U1036" s="71"/>
    </row>
    <row r="1037" spans="1:21" ht="38.25">
      <c r="A1037" s="2"/>
      <c r="B1037" s="5" t="s">
        <v>18</v>
      </c>
      <c r="C1037" s="14"/>
      <c r="D1037" s="14"/>
      <c r="E1037" s="14"/>
      <c r="F1037" s="53" t="s">
        <v>18</v>
      </c>
      <c r="G1037" s="14"/>
      <c r="H1037" s="53" t="s">
        <v>18</v>
      </c>
      <c r="I1037" s="5" t="s">
        <v>23</v>
      </c>
      <c r="J1037" s="13" t="s">
        <v>1383</v>
      </c>
      <c r="K1037" s="13" t="s">
        <v>338</v>
      </c>
      <c r="L1037" s="14">
        <v>21000</v>
      </c>
      <c r="M1037" s="14">
        <v>14500</v>
      </c>
      <c r="N1037" s="14"/>
      <c r="O1037" s="72">
        <v>14053</v>
      </c>
      <c r="P1037" s="72"/>
      <c r="Q1037" s="74">
        <v>40.9</v>
      </c>
      <c r="R1037" s="74"/>
      <c r="S1037" s="15">
        <v>-40.700000000000003</v>
      </c>
      <c r="T1037" s="71" t="s">
        <v>3697</v>
      </c>
      <c r="U1037" s="71"/>
    </row>
    <row r="1038" spans="1:21">
      <c r="A1038" s="2"/>
      <c r="B1038" s="5" t="s">
        <v>18</v>
      </c>
      <c r="C1038" s="14"/>
      <c r="D1038" s="14"/>
      <c r="E1038" s="14"/>
      <c r="F1038" s="53" t="s">
        <v>18</v>
      </c>
      <c r="G1038" s="14"/>
      <c r="H1038" s="53" t="s">
        <v>18</v>
      </c>
      <c r="I1038" s="5" t="s">
        <v>23</v>
      </c>
      <c r="J1038" s="13" t="s">
        <v>1384</v>
      </c>
      <c r="K1038" s="13" t="s">
        <v>341</v>
      </c>
      <c r="L1038" s="14">
        <v>1350</v>
      </c>
      <c r="M1038" s="14">
        <v>1000</v>
      </c>
      <c r="N1038" s="14"/>
      <c r="O1038" s="72">
        <v>1004</v>
      </c>
      <c r="P1038" s="72"/>
      <c r="Q1038" s="74">
        <v>47.4</v>
      </c>
      <c r="R1038" s="74"/>
      <c r="S1038" s="15">
        <v>-36</v>
      </c>
      <c r="T1038" s="71" t="s">
        <v>3698</v>
      </c>
      <c r="U1038" s="71"/>
    </row>
    <row r="1039" spans="1:21">
      <c r="A1039" s="2"/>
      <c r="B1039" s="5" t="s">
        <v>18</v>
      </c>
      <c r="C1039" s="14"/>
      <c r="D1039" s="14"/>
      <c r="E1039" s="14"/>
      <c r="F1039" s="53" t="s">
        <v>18</v>
      </c>
      <c r="G1039" s="14"/>
      <c r="H1039" s="53" t="s">
        <v>18</v>
      </c>
      <c r="I1039" s="5" t="s">
        <v>23</v>
      </c>
      <c r="J1039" s="13" t="s">
        <v>1385</v>
      </c>
      <c r="K1039" s="13" t="s">
        <v>1336</v>
      </c>
      <c r="L1039" s="14">
        <v>3784</v>
      </c>
      <c r="M1039" s="14">
        <v>2850</v>
      </c>
      <c r="N1039" s="14"/>
      <c r="O1039" s="72">
        <v>3814</v>
      </c>
      <c r="P1039" s="72"/>
      <c r="Q1039" s="74">
        <v>60.8</v>
      </c>
      <c r="R1039" s="74"/>
      <c r="S1039" s="15">
        <v>-19.2</v>
      </c>
      <c r="T1039" s="71" t="s">
        <v>3699</v>
      </c>
      <c r="U1039" s="71"/>
    </row>
    <row r="1040" spans="1:21">
      <c r="A1040" s="2"/>
      <c r="B1040" s="5" t="s">
        <v>18</v>
      </c>
      <c r="C1040" s="14"/>
      <c r="D1040" s="14"/>
      <c r="E1040" s="14"/>
      <c r="F1040" s="53" t="s">
        <v>18</v>
      </c>
      <c r="G1040" s="14"/>
      <c r="H1040" s="53" t="s">
        <v>18</v>
      </c>
      <c r="I1040" s="5" t="s">
        <v>23</v>
      </c>
      <c r="J1040" s="13" t="s">
        <v>1386</v>
      </c>
      <c r="K1040" s="13" t="s">
        <v>1387</v>
      </c>
      <c r="L1040" s="14">
        <v>82</v>
      </c>
      <c r="M1040" s="14">
        <v>77</v>
      </c>
      <c r="N1040" s="14"/>
      <c r="O1040" s="72">
        <v>93</v>
      </c>
      <c r="P1040" s="72"/>
      <c r="Q1040" s="74">
        <v>101.2</v>
      </c>
      <c r="R1040" s="74"/>
      <c r="S1040" s="15">
        <v>7.8</v>
      </c>
      <c r="T1040" s="71" t="s">
        <v>3700</v>
      </c>
      <c r="U1040" s="71"/>
    </row>
    <row r="1041" spans="1:21">
      <c r="A1041" s="2"/>
      <c r="B1041" s="5" t="s">
        <v>18</v>
      </c>
      <c r="C1041" s="14"/>
      <c r="D1041" s="14"/>
      <c r="E1041" s="14"/>
      <c r="F1041" s="53" t="s">
        <v>18</v>
      </c>
      <c r="G1041" s="14"/>
      <c r="H1041" s="53" t="s">
        <v>18</v>
      </c>
      <c r="I1041" s="5" t="s">
        <v>23</v>
      </c>
      <c r="J1041" s="13" t="s">
        <v>1388</v>
      </c>
      <c r="K1041" s="13" t="s">
        <v>1387</v>
      </c>
      <c r="L1041" s="14">
        <v>3752</v>
      </c>
      <c r="M1041" s="14">
        <v>2869</v>
      </c>
      <c r="N1041" s="14"/>
      <c r="O1041" s="72">
        <v>2026</v>
      </c>
      <c r="P1041" s="72"/>
      <c r="Q1041" s="74">
        <v>42.5</v>
      </c>
      <c r="R1041" s="74"/>
      <c r="S1041" s="15">
        <v>-44.4</v>
      </c>
      <c r="T1041" s="71" t="s">
        <v>3701</v>
      </c>
      <c r="U1041" s="71"/>
    </row>
    <row r="1042" spans="1:21" ht="25.5">
      <c r="A1042" s="2"/>
      <c r="B1042" s="5" t="s">
        <v>18</v>
      </c>
      <c r="C1042" s="14"/>
      <c r="D1042" s="14"/>
      <c r="E1042" s="14"/>
      <c r="F1042" s="53" t="s">
        <v>18</v>
      </c>
      <c r="G1042" s="14"/>
      <c r="H1042" s="53" t="s">
        <v>18</v>
      </c>
      <c r="I1042" s="5" t="s">
        <v>23</v>
      </c>
      <c r="J1042" s="13" t="s">
        <v>1389</v>
      </c>
      <c r="K1042" s="13" t="s">
        <v>338</v>
      </c>
      <c r="L1042" s="14">
        <v>595</v>
      </c>
      <c r="M1042" s="14">
        <v>415</v>
      </c>
      <c r="N1042" s="14"/>
      <c r="O1042" s="72">
        <v>265</v>
      </c>
      <c r="P1042" s="72"/>
      <c r="Q1042" s="74">
        <v>33.4</v>
      </c>
      <c r="R1042" s="74"/>
      <c r="S1042" s="15">
        <v>-52</v>
      </c>
      <c r="T1042" s="71" t="s">
        <v>3702</v>
      </c>
      <c r="U1042" s="71"/>
    </row>
    <row r="1043" spans="1:21" ht="25.5">
      <c r="A1043" s="2"/>
      <c r="B1043" s="5" t="s">
        <v>18</v>
      </c>
      <c r="C1043" s="14"/>
      <c r="D1043" s="14"/>
      <c r="E1043" s="14"/>
      <c r="F1043" s="53" t="s">
        <v>18</v>
      </c>
      <c r="G1043" s="14"/>
      <c r="H1043" s="53" t="s">
        <v>18</v>
      </c>
      <c r="I1043" s="5" t="s">
        <v>23</v>
      </c>
      <c r="J1043" s="13" t="s">
        <v>1390</v>
      </c>
      <c r="K1043" s="13" t="s">
        <v>1336</v>
      </c>
      <c r="L1043" s="14">
        <v>114</v>
      </c>
      <c r="M1043" s="14">
        <v>71</v>
      </c>
      <c r="N1043" s="14"/>
      <c r="O1043" s="72">
        <v>0</v>
      </c>
      <c r="P1043" s="72"/>
      <c r="Q1043" s="70" t="s">
        <v>26</v>
      </c>
      <c r="R1043" s="70"/>
      <c r="S1043" s="12" t="s">
        <v>26</v>
      </c>
      <c r="T1043" s="71" t="s">
        <v>3651</v>
      </c>
      <c r="U1043" s="71"/>
    </row>
    <row r="1044" spans="1:21" ht="25.5">
      <c r="A1044" s="2"/>
      <c r="B1044" s="5" t="s">
        <v>18</v>
      </c>
      <c r="C1044" s="14"/>
      <c r="D1044" s="14"/>
      <c r="E1044" s="14"/>
      <c r="F1044" s="53" t="s">
        <v>18</v>
      </c>
      <c r="G1044" s="14"/>
      <c r="H1044" s="53" t="s">
        <v>18</v>
      </c>
      <c r="I1044" s="5" t="s">
        <v>23</v>
      </c>
      <c r="J1044" s="13" t="s">
        <v>1391</v>
      </c>
      <c r="K1044" s="13" t="s">
        <v>1392</v>
      </c>
      <c r="L1044" s="14">
        <v>80</v>
      </c>
      <c r="M1044" s="14">
        <v>45</v>
      </c>
      <c r="N1044" s="14"/>
      <c r="O1044" s="72">
        <v>10</v>
      </c>
      <c r="P1044" s="72"/>
      <c r="Q1044" s="74">
        <v>8.8000000000000007</v>
      </c>
      <c r="R1044" s="74"/>
      <c r="S1044" s="15">
        <v>-84.4</v>
      </c>
      <c r="T1044" s="71" t="s">
        <v>3652</v>
      </c>
      <c r="U1044" s="71"/>
    </row>
    <row r="1045" spans="1:21" ht="25.5">
      <c r="A1045" s="2"/>
      <c r="B1045" s="5" t="s">
        <v>18</v>
      </c>
      <c r="C1045" s="14"/>
      <c r="D1045" s="14"/>
      <c r="E1045" s="14"/>
      <c r="F1045" s="53" t="s">
        <v>18</v>
      </c>
      <c r="G1045" s="14"/>
      <c r="H1045" s="53" t="s">
        <v>18</v>
      </c>
      <c r="I1045" s="5" t="s">
        <v>23</v>
      </c>
      <c r="J1045" s="13" t="s">
        <v>1393</v>
      </c>
      <c r="K1045" s="13" t="s">
        <v>338</v>
      </c>
      <c r="L1045" s="14">
        <v>1699</v>
      </c>
      <c r="M1045" s="14">
        <v>1231</v>
      </c>
      <c r="N1045" s="14"/>
      <c r="O1045" s="72">
        <v>987</v>
      </c>
      <c r="P1045" s="72"/>
      <c r="Q1045" s="74">
        <v>34.700000000000003</v>
      </c>
      <c r="R1045" s="74"/>
      <c r="S1045" s="15">
        <v>-52.1</v>
      </c>
      <c r="T1045" s="71" t="s">
        <v>3653</v>
      </c>
      <c r="U1045" s="71"/>
    </row>
    <row r="1046" spans="1:21">
      <c r="A1046" s="2"/>
      <c r="B1046" s="5" t="s">
        <v>29</v>
      </c>
      <c r="C1046" s="50" t="s">
        <v>3813</v>
      </c>
      <c r="D1046" s="14">
        <v>107521251</v>
      </c>
      <c r="E1046" s="50" t="s">
        <v>3813</v>
      </c>
      <c r="F1046" s="53">
        <f t="shared" ref="F1046:F1047" si="226">IFERROR((D1046/C1046-1)*100,0)</f>
        <v>0</v>
      </c>
      <c r="G1046" s="14">
        <v>407449481</v>
      </c>
      <c r="H1046" s="53">
        <v>26.4</v>
      </c>
      <c r="I1046" s="5" t="s">
        <v>18</v>
      </c>
      <c r="J1046" s="13" t="s">
        <v>18</v>
      </c>
      <c r="K1046" s="13" t="s">
        <v>18</v>
      </c>
      <c r="L1046" s="14"/>
      <c r="M1046" s="14"/>
      <c r="N1046" s="14"/>
      <c r="O1046" s="72"/>
      <c r="P1046" s="72"/>
      <c r="Q1046" s="70" t="s">
        <v>18</v>
      </c>
      <c r="R1046" s="70"/>
      <c r="S1046" s="12" t="s">
        <v>18</v>
      </c>
      <c r="T1046" s="71" t="s">
        <v>18</v>
      </c>
      <c r="U1046" s="71"/>
    </row>
    <row r="1047" spans="1:21">
      <c r="A1047" s="13" t="s">
        <v>1394</v>
      </c>
      <c r="B1047" s="5" t="s">
        <v>1216</v>
      </c>
      <c r="C1047" s="50" t="s">
        <v>3813</v>
      </c>
      <c r="D1047" s="14">
        <v>7590302</v>
      </c>
      <c r="E1047" s="50" t="s">
        <v>3813</v>
      </c>
      <c r="F1047" s="53">
        <f t="shared" si="226"/>
        <v>0</v>
      </c>
      <c r="G1047" s="14">
        <v>127194360</v>
      </c>
      <c r="H1047" s="53">
        <v>6</v>
      </c>
      <c r="I1047" s="5" t="s">
        <v>18</v>
      </c>
      <c r="J1047" s="13" t="s">
        <v>18</v>
      </c>
      <c r="K1047" s="13" t="s">
        <v>18</v>
      </c>
      <c r="L1047" s="14"/>
      <c r="M1047" s="14"/>
      <c r="N1047" s="14"/>
      <c r="O1047" s="72"/>
      <c r="P1047" s="72"/>
      <c r="Q1047" s="70" t="s">
        <v>18</v>
      </c>
      <c r="R1047" s="70"/>
      <c r="S1047" s="12" t="s">
        <v>18</v>
      </c>
      <c r="T1047" s="71" t="s">
        <v>18</v>
      </c>
      <c r="U1047" s="71"/>
    </row>
    <row r="1048" spans="1:21" ht="25.5">
      <c r="A1048" s="13" t="s">
        <v>1379</v>
      </c>
      <c r="B1048" s="5" t="s">
        <v>18</v>
      </c>
      <c r="C1048" s="14"/>
      <c r="D1048" s="14"/>
      <c r="E1048" s="14"/>
      <c r="F1048" s="53" t="s">
        <v>18</v>
      </c>
      <c r="G1048" s="14"/>
      <c r="H1048" s="53" t="s">
        <v>18</v>
      </c>
      <c r="I1048" s="5" t="s">
        <v>23</v>
      </c>
      <c r="J1048" s="13" t="s">
        <v>1395</v>
      </c>
      <c r="K1048" s="13" t="s">
        <v>1396</v>
      </c>
      <c r="L1048" s="14">
        <v>10</v>
      </c>
      <c r="M1048" s="14">
        <v>4</v>
      </c>
      <c r="N1048" s="14"/>
      <c r="O1048" s="72">
        <v>0</v>
      </c>
      <c r="P1048" s="72"/>
      <c r="Q1048" s="70" t="s">
        <v>26</v>
      </c>
      <c r="R1048" s="70"/>
      <c r="S1048" s="12" t="s">
        <v>26</v>
      </c>
      <c r="T1048" s="71" t="s">
        <v>3654</v>
      </c>
      <c r="U1048" s="71"/>
    </row>
    <row r="1049" spans="1:21" ht="25.5">
      <c r="A1049" s="2"/>
      <c r="B1049" s="5" t="s">
        <v>18</v>
      </c>
      <c r="C1049" s="14"/>
      <c r="D1049" s="14"/>
      <c r="E1049" s="14"/>
      <c r="F1049" s="53" t="s">
        <v>18</v>
      </c>
      <c r="G1049" s="14"/>
      <c r="H1049" s="53" t="s">
        <v>18</v>
      </c>
      <c r="I1049" s="5" t="s">
        <v>23</v>
      </c>
      <c r="J1049" s="13" t="s">
        <v>1397</v>
      </c>
      <c r="K1049" s="13" t="s">
        <v>1336</v>
      </c>
      <c r="L1049" s="14">
        <v>150</v>
      </c>
      <c r="M1049" s="14">
        <v>75</v>
      </c>
      <c r="N1049" s="14"/>
      <c r="O1049" s="72">
        <v>72</v>
      </c>
      <c r="P1049" s="72"/>
      <c r="Q1049" s="74">
        <v>48</v>
      </c>
      <c r="R1049" s="74"/>
      <c r="S1049" s="15">
        <v>-4</v>
      </c>
      <c r="T1049" s="71" t="s">
        <v>3655</v>
      </c>
      <c r="U1049" s="71"/>
    </row>
    <row r="1050" spans="1:21">
      <c r="A1050" s="2"/>
      <c r="B1050" s="5" t="s">
        <v>18</v>
      </c>
      <c r="C1050" s="14"/>
      <c r="D1050" s="14"/>
      <c r="E1050" s="14"/>
      <c r="F1050" s="53" t="s">
        <v>18</v>
      </c>
      <c r="G1050" s="14"/>
      <c r="H1050" s="53" t="s">
        <v>18</v>
      </c>
      <c r="I1050" s="5" t="s">
        <v>23</v>
      </c>
      <c r="J1050" s="13" t="s">
        <v>1398</v>
      </c>
      <c r="K1050" s="13" t="s">
        <v>1336</v>
      </c>
      <c r="L1050" s="14">
        <v>37</v>
      </c>
      <c r="M1050" s="14">
        <v>14</v>
      </c>
      <c r="N1050" s="14"/>
      <c r="O1050" s="72">
        <v>2</v>
      </c>
      <c r="P1050" s="72"/>
      <c r="Q1050" s="70" t="s">
        <v>26</v>
      </c>
      <c r="R1050" s="70"/>
      <c r="S1050" s="12" t="s">
        <v>26</v>
      </c>
      <c r="T1050" s="71" t="s">
        <v>3656</v>
      </c>
      <c r="U1050" s="71"/>
    </row>
    <row r="1051" spans="1:21" ht="25.5">
      <c r="A1051" s="2"/>
      <c r="B1051" s="5" t="s">
        <v>18</v>
      </c>
      <c r="C1051" s="14"/>
      <c r="D1051" s="14"/>
      <c r="E1051" s="14"/>
      <c r="F1051" s="53" t="s">
        <v>18</v>
      </c>
      <c r="G1051" s="14"/>
      <c r="H1051" s="53" t="s">
        <v>18</v>
      </c>
      <c r="I1051" s="5" t="s">
        <v>23</v>
      </c>
      <c r="J1051" s="13" t="s">
        <v>1399</v>
      </c>
      <c r="K1051" s="13" t="s">
        <v>1400</v>
      </c>
      <c r="L1051" s="14">
        <v>20</v>
      </c>
      <c r="M1051" s="14">
        <v>12</v>
      </c>
      <c r="N1051" s="14"/>
      <c r="O1051" s="72">
        <v>6</v>
      </c>
      <c r="P1051" s="72"/>
      <c r="Q1051" s="74">
        <v>15</v>
      </c>
      <c r="R1051" s="74"/>
      <c r="S1051" s="15">
        <v>-75</v>
      </c>
      <c r="T1051" s="71" t="s">
        <v>3657</v>
      </c>
      <c r="U1051" s="71"/>
    </row>
    <row r="1052" spans="1:21">
      <c r="A1052" s="2"/>
      <c r="B1052" s="5" t="s">
        <v>29</v>
      </c>
      <c r="C1052" s="50" t="s">
        <v>3813</v>
      </c>
      <c r="D1052" s="14">
        <v>7590302</v>
      </c>
      <c r="E1052" s="50" t="s">
        <v>3813</v>
      </c>
      <c r="F1052" s="53">
        <f t="shared" ref="F1052:F1053" si="227">IFERROR((D1052/C1052-1)*100,0)</f>
        <v>0</v>
      </c>
      <c r="G1052" s="14">
        <v>127194360</v>
      </c>
      <c r="H1052" s="53">
        <v>6</v>
      </c>
      <c r="I1052" s="5" t="s">
        <v>18</v>
      </c>
      <c r="J1052" s="13" t="s">
        <v>18</v>
      </c>
      <c r="K1052" s="13" t="s">
        <v>18</v>
      </c>
      <c r="L1052" s="14"/>
      <c r="M1052" s="14"/>
      <c r="N1052" s="14"/>
      <c r="O1052" s="72"/>
      <c r="P1052" s="72"/>
      <c r="Q1052" s="70" t="s">
        <v>18</v>
      </c>
      <c r="R1052" s="70"/>
      <c r="S1052" s="12" t="s">
        <v>18</v>
      </c>
      <c r="T1052" s="71" t="s">
        <v>18</v>
      </c>
      <c r="U1052" s="71"/>
    </row>
    <row r="1053" spans="1:21">
      <c r="A1053" s="13" t="s">
        <v>1401</v>
      </c>
      <c r="B1053" s="5" t="s">
        <v>1216</v>
      </c>
      <c r="C1053" s="50" t="s">
        <v>3813</v>
      </c>
      <c r="D1053" s="14">
        <v>1808535</v>
      </c>
      <c r="E1053" s="50" t="s">
        <v>3813</v>
      </c>
      <c r="F1053" s="53">
        <f t="shared" si="227"/>
        <v>0</v>
      </c>
      <c r="G1053" s="14">
        <v>27161051</v>
      </c>
      <c r="H1053" s="53">
        <v>6.7</v>
      </c>
      <c r="I1053" s="5" t="s">
        <v>18</v>
      </c>
      <c r="J1053" s="13" t="s">
        <v>18</v>
      </c>
      <c r="K1053" s="13" t="s">
        <v>18</v>
      </c>
      <c r="L1053" s="14"/>
      <c r="M1053" s="14"/>
      <c r="N1053" s="14"/>
      <c r="O1053" s="72"/>
      <c r="P1053" s="72"/>
      <c r="Q1053" s="70" t="s">
        <v>18</v>
      </c>
      <c r="R1053" s="70"/>
      <c r="S1053" s="12" t="s">
        <v>18</v>
      </c>
      <c r="T1053" s="71" t="s">
        <v>18</v>
      </c>
      <c r="U1053" s="71"/>
    </row>
    <row r="1054" spans="1:21">
      <c r="A1054" s="13" t="s">
        <v>1379</v>
      </c>
      <c r="B1054" s="5" t="s">
        <v>18</v>
      </c>
      <c r="C1054" s="14"/>
      <c r="D1054" s="14"/>
      <c r="E1054" s="14"/>
      <c r="F1054" s="53" t="s">
        <v>18</v>
      </c>
      <c r="G1054" s="14"/>
      <c r="H1054" s="53" t="s">
        <v>18</v>
      </c>
      <c r="I1054" s="5" t="s">
        <v>23</v>
      </c>
      <c r="J1054" s="13" t="s">
        <v>1402</v>
      </c>
      <c r="K1054" s="13" t="s">
        <v>1387</v>
      </c>
      <c r="L1054" s="14">
        <v>400</v>
      </c>
      <c r="M1054" s="14">
        <v>300</v>
      </c>
      <c r="N1054" s="14"/>
      <c r="O1054" s="72">
        <v>107</v>
      </c>
      <c r="P1054" s="72"/>
      <c r="Q1054" s="74">
        <v>14.5</v>
      </c>
      <c r="R1054" s="74"/>
      <c r="S1054" s="15">
        <v>-80.7</v>
      </c>
      <c r="T1054" s="71" t="s">
        <v>3658</v>
      </c>
      <c r="U1054" s="71"/>
    </row>
    <row r="1055" spans="1:21">
      <c r="A1055" s="2"/>
      <c r="B1055" s="5" t="s">
        <v>18</v>
      </c>
      <c r="C1055" s="14"/>
      <c r="D1055" s="14"/>
      <c r="E1055" s="14"/>
      <c r="F1055" s="53" t="s">
        <v>18</v>
      </c>
      <c r="G1055" s="14"/>
      <c r="H1055" s="53" t="s">
        <v>18</v>
      </c>
      <c r="I1055" s="5" t="s">
        <v>23</v>
      </c>
      <c r="J1055" s="13" t="s">
        <v>1403</v>
      </c>
      <c r="K1055" s="13" t="s">
        <v>1404</v>
      </c>
      <c r="L1055" s="14">
        <v>3</v>
      </c>
      <c r="M1055" s="14">
        <v>2</v>
      </c>
      <c r="N1055" s="14"/>
      <c r="O1055" s="72">
        <v>3</v>
      </c>
      <c r="P1055" s="72"/>
      <c r="Q1055" s="70" t="s">
        <v>26</v>
      </c>
      <c r="R1055" s="70"/>
      <c r="S1055" s="12" t="s">
        <v>26</v>
      </c>
      <c r="T1055" s="71" t="s">
        <v>3659</v>
      </c>
      <c r="U1055" s="71"/>
    </row>
    <row r="1056" spans="1:21">
      <c r="A1056" s="2"/>
      <c r="B1056" s="5" t="s">
        <v>18</v>
      </c>
      <c r="C1056" s="14"/>
      <c r="D1056" s="14"/>
      <c r="E1056" s="14"/>
      <c r="F1056" s="53" t="s">
        <v>18</v>
      </c>
      <c r="G1056" s="14"/>
      <c r="H1056" s="53" t="s">
        <v>18</v>
      </c>
      <c r="I1056" s="5" t="s">
        <v>23</v>
      </c>
      <c r="J1056" s="13" t="s">
        <v>1405</v>
      </c>
      <c r="K1056" s="13" t="s">
        <v>1406</v>
      </c>
      <c r="L1056" s="14">
        <v>2</v>
      </c>
      <c r="M1056" s="14">
        <v>1</v>
      </c>
      <c r="N1056" s="14"/>
      <c r="O1056" s="72">
        <v>0</v>
      </c>
      <c r="P1056" s="72"/>
      <c r="Q1056" s="70" t="s">
        <v>26</v>
      </c>
      <c r="R1056" s="70"/>
      <c r="S1056" s="12" t="s">
        <v>26</v>
      </c>
      <c r="T1056" s="71" t="s">
        <v>3660</v>
      </c>
      <c r="U1056" s="71"/>
    </row>
    <row r="1057" spans="1:21">
      <c r="A1057" s="2"/>
      <c r="B1057" s="5" t="s">
        <v>18</v>
      </c>
      <c r="C1057" s="14"/>
      <c r="D1057" s="14"/>
      <c r="E1057" s="14"/>
      <c r="F1057" s="53" t="s">
        <v>18</v>
      </c>
      <c r="G1057" s="14"/>
      <c r="H1057" s="53" t="s">
        <v>18</v>
      </c>
      <c r="I1057" s="5" t="s">
        <v>23</v>
      </c>
      <c r="J1057" s="13" t="s">
        <v>1407</v>
      </c>
      <c r="K1057" s="13" t="s">
        <v>1408</v>
      </c>
      <c r="L1057" s="14">
        <v>10</v>
      </c>
      <c r="M1057" s="14">
        <v>6</v>
      </c>
      <c r="N1057" s="14"/>
      <c r="O1057" s="72">
        <v>4</v>
      </c>
      <c r="P1057" s="72"/>
      <c r="Q1057" s="74">
        <v>40</v>
      </c>
      <c r="R1057" s="74"/>
      <c r="S1057" s="15">
        <v>-33.299999999999997</v>
      </c>
      <c r="T1057" s="71" t="s">
        <v>3661</v>
      </c>
      <c r="U1057" s="71"/>
    </row>
    <row r="1058" spans="1:21" ht="25.5">
      <c r="A1058" s="2"/>
      <c r="B1058" s="5" t="s">
        <v>18</v>
      </c>
      <c r="C1058" s="14"/>
      <c r="D1058" s="14"/>
      <c r="E1058" s="14"/>
      <c r="F1058" s="53" t="s">
        <v>18</v>
      </c>
      <c r="G1058" s="14"/>
      <c r="H1058" s="53" t="s">
        <v>18</v>
      </c>
      <c r="I1058" s="5" t="s">
        <v>23</v>
      </c>
      <c r="J1058" s="13" t="s">
        <v>1409</v>
      </c>
      <c r="K1058" s="13" t="s">
        <v>1336</v>
      </c>
      <c r="L1058" s="14">
        <v>100</v>
      </c>
      <c r="M1058" s="14">
        <v>50</v>
      </c>
      <c r="N1058" s="14"/>
      <c r="O1058" s="72">
        <v>101</v>
      </c>
      <c r="P1058" s="72"/>
      <c r="Q1058" s="74">
        <v>7</v>
      </c>
      <c r="R1058" s="74"/>
      <c r="S1058" s="15">
        <v>-86</v>
      </c>
      <c r="T1058" s="71" t="s">
        <v>3662</v>
      </c>
      <c r="U1058" s="71"/>
    </row>
    <row r="1059" spans="1:21">
      <c r="A1059" s="2"/>
      <c r="B1059" s="5" t="s">
        <v>29</v>
      </c>
      <c r="C1059" s="50" t="s">
        <v>3813</v>
      </c>
      <c r="D1059" s="14">
        <v>1808535</v>
      </c>
      <c r="E1059" s="50" t="s">
        <v>3813</v>
      </c>
      <c r="F1059" s="53">
        <f t="shared" ref="F1059:F1060" si="228">IFERROR((D1059/C1059-1)*100,0)</f>
        <v>0</v>
      </c>
      <c r="G1059" s="14">
        <v>27161051</v>
      </c>
      <c r="H1059" s="53">
        <v>6.7</v>
      </c>
      <c r="I1059" s="5" t="s">
        <v>18</v>
      </c>
      <c r="J1059" s="13" t="s">
        <v>18</v>
      </c>
      <c r="K1059" s="13" t="s">
        <v>18</v>
      </c>
      <c r="L1059" s="14"/>
      <c r="M1059" s="14"/>
      <c r="N1059" s="14"/>
      <c r="O1059" s="72"/>
      <c r="P1059" s="72"/>
      <c r="Q1059" s="70" t="s">
        <v>18</v>
      </c>
      <c r="R1059" s="70"/>
      <c r="S1059" s="12" t="s">
        <v>18</v>
      </c>
      <c r="T1059" s="71" t="s">
        <v>18</v>
      </c>
      <c r="U1059" s="71"/>
    </row>
    <row r="1060" spans="1:21" ht="25.5">
      <c r="A1060" s="13" t="s">
        <v>1410</v>
      </c>
      <c r="B1060" s="5" t="s">
        <v>1216</v>
      </c>
      <c r="C1060" s="50" t="s">
        <v>3813</v>
      </c>
      <c r="D1060" s="14">
        <v>61053717</v>
      </c>
      <c r="E1060" s="50" t="s">
        <v>3813</v>
      </c>
      <c r="F1060" s="53">
        <f t="shared" si="228"/>
        <v>0</v>
      </c>
      <c r="G1060" s="14">
        <v>191467468</v>
      </c>
      <c r="H1060" s="53">
        <v>31.9</v>
      </c>
      <c r="I1060" s="5" t="s">
        <v>18</v>
      </c>
      <c r="J1060" s="13" t="s">
        <v>18</v>
      </c>
      <c r="K1060" s="13" t="s">
        <v>18</v>
      </c>
      <c r="L1060" s="14"/>
      <c r="M1060" s="14"/>
      <c r="N1060" s="14"/>
      <c r="O1060" s="72"/>
      <c r="P1060" s="72"/>
      <c r="Q1060" s="70" t="s">
        <v>18</v>
      </c>
      <c r="R1060" s="70"/>
      <c r="S1060" s="12" t="s">
        <v>18</v>
      </c>
      <c r="T1060" s="71" t="s">
        <v>18</v>
      </c>
      <c r="U1060" s="71"/>
    </row>
    <row r="1061" spans="1:21" ht="25.5">
      <c r="A1061" s="13" t="s">
        <v>1411</v>
      </c>
      <c r="B1061" s="5" t="s">
        <v>18</v>
      </c>
      <c r="C1061" s="14"/>
      <c r="D1061" s="14"/>
      <c r="E1061" s="14"/>
      <c r="F1061" s="53" t="s">
        <v>18</v>
      </c>
      <c r="G1061" s="14"/>
      <c r="H1061" s="53" t="s">
        <v>18</v>
      </c>
      <c r="I1061" s="5" t="s">
        <v>23</v>
      </c>
      <c r="J1061" s="13" t="s">
        <v>1412</v>
      </c>
      <c r="K1061" s="13" t="s">
        <v>1336</v>
      </c>
      <c r="L1061" s="14">
        <v>1330</v>
      </c>
      <c r="M1061" s="14">
        <v>930</v>
      </c>
      <c r="N1061" s="14"/>
      <c r="O1061" s="72">
        <v>849</v>
      </c>
      <c r="P1061" s="72"/>
      <c r="Q1061" s="74">
        <v>42</v>
      </c>
      <c r="R1061" s="74"/>
      <c r="S1061" s="15">
        <v>-39.9</v>
      </c>
      <c r="T1061" s="71" t="s">
        <v>3663</v>
      </c>
      <c r="U1061" s="71"/>
    </row>
    <row r="1062" spans="1:21" ht="25.5">
      <c r="A1062" s="2"/>
      <c r="B1062" s="5" t="s">
        <v>18</v>
      </c>
      <c r="C1062" s="14"/>
      <c r="D1062" s="14"/>
      <c r="E1062" s="14"/>
      <c r="F1062" s="53" t="s">
        <v>18</v>
      </c>
      <c r="G1062" s="14"/>
      <c r="H1062" s="53" t="s">
        <v>18</v>
      </c>
      <c r="I1062" s="5" t="s">
        <v>23</v>
      </c>
      <c r="J1062" s="13" t="s">
        <v>1413</v>
      </c>
      <c r="K1062" s="13" t="s">
        <v>1336</v>
      </c>
      <c r="L1062" s="14">
        <v>100</v>
      </c>
      <c r="M1062" s="14">
        <v>70</v>
      </c>
      <c r="N1062" s="14"/>
      <c r="O1062" s="72">
        <v>289</v>
      </c>
      <c r="P1062" s="72"/>
      <c r="Q1062" s="74">
        <v>227</v>
      </c>
      <c r="R1062" s="74"/>
      <c r="S1062" s="15">
        <v>224.3</v>
      </c>
      <c r="T1062" s="71" t="s">
        <v>3664</v>
      </c>
      <c r="U1062" s="71"/>
    </row>
    <row r="1063" spans="1:21" ht="25.5">
      <c r="A1063" s="2"/>
      <c r="B1063" s="5" t="s">
        <v>18</v>
      </c>
      <c r="C1063" s="14"/>
      <c r="D1063" s="14"/>
      <c r="E1063" s="14"/>
      <c r="F1063" s="53" t="s">
        <v>18</v>
      </c>
      <c r="G1063" s="14"/>
      <c r="H1063" s="53" t="s">
        <v>18</v>
      </c>
      <c r="I1063" s="5" t="s">
        <v>23</v>
      </c>
      <c r="J1063" s="13" t="s">
        <v>1413</v>
      </c>
      <c r="K1063" s="13" t="s">
        <v>1414</v>
      </c>
      <c r="L1063" s="14">
        <v>20</v>
      </c>
      <c r="M1063" s="14">
        <v>14</v>
      </c>
      <c r="N1063" s="14"/>
      <c r="O1063" s="72">
        <v>3</v>
      </c>
      <c r="P1063" s="72"/>
      <c r="Q1063" s="74">
        <v>5</v>
      </c>
      <c r="R1063" s="74"/>
      <c r="S1063" s="15">
        <v>-92.9</v>
      </c>
      <c r="T1063" s="71" t="s">
        <v>3665</v>
      </c>
      <c r="U1063" s="71"/>
    </row>
    <row r="1064" spans="1:21" ht="25.5">
      <c r="A1064" s="2"/>
      <c r="B1064" s="5" t="s">
        <v>18</v>
      </c>
      <c r="C1064" s="14"/>
      <c r="D1064" s="14"/>
      <c r="E1064" s="14"/>
      <c r="F1064" s="53" t="s">
        <v>18</v>
      </c>
      <c r="G1064" s="14"/>
      <c r="H1064" s="53" t="s">
        <v>18</v>
      </c>
      <c r="I1064" s="5" t="s">
        <v>23</v>
      </c>
      <c r="J1064" s="13" t="s">
        <v>1415</v>
      </c>
      <c r="K1064" s="13" t="s">
        <v>588</v>
      </c>
      <c r="L1064" s="14">
        <v>20</v>
      </c>
      <c r="M1064" s="14">
        <v>14</v>
      </c>
      <c r="N1064" s="14"/>
      <c r="O1064" s="72">
        <v>8</v>
      </c>
      <c r="P1064" s="72"/>
      <c r="Q1064" s="74">
        <v>25</v>
      </c>
      <c r="R1064" s="74"/>
      <c r="S1064" s="15">
        <v>-64.3</v>
      </c>
      <c r="T1064" s="71" t="s">
        <v>3666</v>
      </c>
      <c r="U1064" s="71"/>
    </row>
    <row r="1065" spans="1:21">
      <c r="A1065" s="2"/>
      <c r="B1065" s="5" t="s">
        <v>18</v>
      </c>
      <c r="C1065" s="14"/>
      <c r="D1065" s="14"/>
      <c r="E1065" s="14"/>
      <c r="F1065" s="53" t="s">
        <v>18</v>
      </c>
      <c r="G1065" s="14"/>
      <c r="H1065" s="53" t="s">
        <v>18</v>
      </c>
      <c r="I1065" s="5" t="s">
        <v>23</v>
      </c>
      <c r="J1065" s="13" t="s">
        <v>1416</v>
      </c>
      <c r="K1065" s="13" t="s">
        <v>1408</v>
      </c>
      <c r="L1065" s="14">
        <v>50000</v>
      </c>
      <c r="M1065" s="14">
        <v>5000</v>
      </c>
      <c r="N1065" s="14"/>
      <c r="O1065" s="72">
        <v>60814</v>
      </c>
      <c r="P1065" s="72"/>
      <c r="Q1065" s="74">
        <v>20.9</v>
      </c>
      <c r="R1065" s="74"/>
      <c r="S1065" s="15">
        <v>108.9</v>
      </c>
      <c r="T1065" s="71" t="s">
        <v>3667</v>
      </c>
      <c r="U1065" s="71"/>
    </row>
    <row r="1066" spans="1:21" ht="25.5">
      <c r="A1066" s="2"/>
      <c r="B1066" s="5" t="s">
        <v>18</v>
      </c>
      <c r="C1066" s="14"/>
      <c r="D1066" s="14"/>
      <c r="E1066" s="14"/>
      <c r="F1066" s="53" t="s">
        <v>18</v>
      </c>
      <c r="G1066" s="14"/>
      <c r="H1066" s="53" t="s">
        <v>18</v>
      </c>
      <c r="I1066" s="5" t="s">
        <v>23</v>
      </c>
      <c r="J1066" s="13" t="s">
        <v>1417</v>
      </c>
      <c r="K1066" s="13" t="s">
        <v>588</v>
      </c>
      <c r="L1066" s="14">
        <v>6</v>
      </c>
      <c r="M1066" s="14">
        <v>5</v>
      </c>
      <c r="N1066" s="14"/>
      <c r="O1066" s="72">
        <v>10</v>
      </c>
      <c r="P1066" s="72"/>
      <c r="Q1066" s="74">
        <v>166.7</v>
      </c>
      <c r="R1066" s="74"/>
      <c r="S1066" s="15">
        <v>100</v>
      </c>
      <c r="T1066" s="71" t="s">
        <v>3668</v>
      </c>
      <c r="U1066" s="71"/>
    </row>
    <row r="1067" spans="1:21">
      <c r="A1067" s="2"/>
      <c r="B1067" s="5" t="s">
        <v>18</v>
      </c>
      <c r="C1067" s="14"/>
      <c r="D1067" s="14"/>
      <c r="E1067" s="14"/>
      <c r="F1067" s="53" t="s">
        <v>18</v>
      </c>
      <c r="G1067" s="14"/>
      <c r="H1067" s="53" t="s">
        <v>18</v>
      </c>
      <c r="I1067" s="5" t="s">
        <v>23</v>
      </c>
      <c r="J1067" s="13" t="s">
        <v>1418</v>
      </c>
      <c r="K1067" s="13" t="s">
        <v>1414</v>
      </c>
      <c r="L1067" s="14">
        <v>68</v>
      </c>
      <c r="M1067" s="14">
        <v>48</v>
      </c>
      <c r="N1067" s="14"/>
      <c r="O1067" s="72">
        <v>34</v>
      </c>
      <c r="P1067" s="72"/>
      <c r="Q1067" s="74">
        <v>5.9</v>
      </c>
      <c r="R1067" s="74"/>
      <c r="S1067" s="15">
        <v>-91.7</v>
      </c>
      <c r="T1067" s="71" t="s">
        <v>3669</v>
      </c>
      <c r="U1067" s="71"/>
    </row>
    <row r="1068" spans="1:21" ht="25.5">
      <c r="A1068" s="2"/>
      <c r="B1068" s="5" t="s">
        <v>18</v>
      </c>
      <c r="C1068" s="14"/>
      <c r="D1068" s="14"/>
      <c r="E1068" s="14"/>
      <c r="F1068" s="53" t="s">
        <v>18</v>
      </c>
      <c r="G1068" s="14"/>
      <c r="H1068" s="53" t="s">
        <v>18</v>
      </c>
      <c r="I1068" s="5" t="s">
        <v>23</v>
      </c>
      <c r="J1068" s="13" t="s">
        <v>1419</v>
      </c>
      <c r="K1068" s="13" t="s">
        <v>1336</v>
      </c>
      <c r="L1068" s="14">
        <v>846</v>
      </c>
      <c r="M1068" s="14">
        <v>650</v>
      </c>
      <c r="N1068" s="14"/>
      <c r="O1068" s="72">
        <v>0</v>
      </c>
      <c r="P1068" s="72"/>
      <c r="Q1068" s="70" t="s">
        <v>26</v>
      </c>
      <c r="R1068" s="70"/>
      <c r="S1068" s="12" t="s">
        <v>26</v>
      </c>
      <c r="T1068" s="71" t="s">
        <v>3670</v>
      </c>
      <c r="U1068" s="71"/>
    </row>
    <row r="1069" spans="1:21" ht="25.5">
      <c r="A1069" s="2"/>
      <c r="B1069" s="5" t="s">
        <v>18</v>
      </c>
      <c r="C1069" s="14"/>
      <c r="D1069" s="14"/>
      <c r="E1069" s="14"/>
      <c r="F1069" s="53" t="s">
        <v>18</v>
      </c>
      <c r="G1069" s="14"/>
      <c r="H1069" s="53" t="s">
        <v>18</v>
      </c>
      <c r="I1069" s="5" t="s">
        <v>23</v>
      </c>
      <c r="J1069" s="13" t="s">
        <v>1420</v>
      </c>
      <c r="K1069" s="13" t="s">
        <v>1421</v>
      </c>
      <c r="L1069" s="14">
        <v>2800</v>
      </c>
      <c r="M1069" s="14">
        <v>1400</v>
      </c>
      <c r="N1069" s="14"/>
      <c r="O1069" s="72">
        <v>3052</v>
      </c>
      <c r="P1069" s="72"/>
      <c r="Q1069" s="74">
        <v>41.1</v>
      </c>
      <c r="R1069" s="74"/>
      <c r="S1069" s="15">
        <v>-17.899999999999999</v>
      </c>
      <c r="T1069" s="71" t="s">
        <v>3671</v>
      </c>
      <c r="U1069" s="71"/>
    </row>
    <row r="1070" spans="1:21" ht="25.5">
      <c r="A1070" s="2"/>
      <c r="B1070" s="5" t="s">
        <v>18</v>
      </c>
      <c r="C1070" s="14"/>
      <c r="D1070" s="14"/>
      <c r="E1070" s="14"/>
      <c r="F1070" s="53" t="s">
        <v>18</v>
      </c>
      <c r="G1070" s="14"/>
      <c r="H1070" s="53" t="s">
        <v>18</v>
      </c>
      <c r="I1070" s="5" t="s">
        <v>23</v>
      </c>
      <c r="J1070" s="13" t="s">
        <v>1420</v>
      </c>
      <c r="K1070" s="13" t="s">
        <v>1422</v>
      </c>
      <c r="L1070" s="14">
        <v>60000</v>
      </c>
      <c r="M1070" s="14">
        <v>40000</v>
      </c>
      <c r="N1070" s="14"/>
      <c r="O1070" s="72">
        <v>1900</v>
      </c>
      <c r="P1070" s="72"/>
      <c r="Q1070" s="70" t="s">
        <v>26</v>
      </c>
      <c r="R1070" s="70"/>
      <c r="S1070" s="12" t="s">
        <v>26</v>
      </c>
      <c r="T1070" s="71" t="s">
        <v>3672</v>
      </c>
      <c r="U1070" s="71"/>
    </row>
    <row r="1071" spans="1:21">
      <c r="A1071" s="2"/>
      <c r="B1071" s="5" t="s">
        <v>18</v>
      </c>
      <c r="C1071" s="14"/>
      <c r="D1071" s="14"/>
      <c r="E1071" s="14"/>
      <c r="F1071" s="53" t="s">
        <v>18</v>
      </c>
      <c r="G1071" s="14"/>
      <c r="H1071" s="53" t="s">
        <v>18</v>
      </c>
      <c r="I1071" s="5" t="s">
        <v>23</v>
      </c>
      <c r="J1071" s="13" t="s">
        <v>1423</v>
      </c>
      <c r="K1071" s="13" t="s">
        <v>1424</v>
      </c>
      <c r="L1071" s="14">
        <v>94</v>
      </c>
      <c r="M1071" s="14">
        <v>64</v>
      </c>
      <c r="N1071" s="14"/>
      <c r="O1071" s="72">
        <v>25</v>
      </c>
      <c r="P1071" s="72"/>
      <c r="Q1071" s="74">
        <v>9.6</v>
      </c>
      <c r="R1071" s="74"/>
      <c r="S1071" s="15">
        <v>-85.9</v>
      </c>
      <c r="T1071" s="71" t="s">
        <v>3673</v>
      </c>
      <c r="U1071" s="71"/>
    </row>
    <row r="1072" spans="1:21" ht="25.5">
      <c r="A1072" s="2"/>
      <c r="B1072" s="5" t="s">
        <v>18</v>
      </c>
      <c r="C1072" s="14"/>
      <c r="D1072" s="14"/>
      <c r="E1072" s="14"/>
      <c r="F1072" s="53" t="s">
        <v>18</v>
      </c>
      <c r="G1072" s="14"/>
      <c r="H1072" s="53" t="s">
        <v>18</v>
      </c>
      <c r="I1072" s="5" t="s">
        <v>23</v>
      </c>
      <c r="J1072" s="13" t="s">
        <v>1425</v>
      </c>
      <c r="K1072" s="13" t="s">
        <v>1426</v>
      </c>
      <c r="L1072" s="14">
        <v>40</v>
      </c>
      <c r="M1072" s="14">
        <v>20</v>
      </c>
      <c r="N1072" s="14"/>
      <c r="O1072" s="72">
        <v>0</v>
      </c>
      <c r="P1072" s="72"/>
      <c r="Q1072" s="70" t="s">
        <v>26</v>
      </c>
      <c r="R1072" s="70"/>
      <c r="S1072" s="12" t="s">
        <v>26</v>
      </c>
      <c r="T1072" s="71" t="s">
        <v>3674</v>
      </c>
      <c r="U1072" s="71"/>
    </row>
    <row r="1073" spans="1:21">
      <c r="A1073" s="2"/>
      <c r="B1073" s="5" t="s">
        <v>29</v>
      </c>
      <c r="C1073" s="50" t="s">
        <v>3813</v>
      </c>
      <c r="D1073" s="14">
        <v>61053717</v>
      </c>
      <c r="E1073" s="50" t="s">
        <v>3813</v>
      </c>
      <c r="F1073" s="53">
        <f t="shared" ref="F1073:F1074" si="229">IFERROR((D1073/C1073-1)*100,0)</f>
        <v>0</v>
      </c>
      <c r="G1073" s="14">
        <v>191467468</v>
      </c>
      <c r="H1073" s="53">
        <v>31.9</v>
      </c>
      <c r="I1073" s="5" t="s">
        <v>18</v>
      </c>
      <c r="J1073" s="13" t="s">
        <v>18</v>
      </c>
      <c r="K1073" s="13" t="s">
        <v>18</v>
      </c>
      <c r="L1073" s="14"/>
      <c r="M1073" s="14"/>
      <c r="N1073" s="14"/>
      <c r="O1073" s="72"/>
      <c r="P1073" s="72"/>
      <c r="Q1073" s="70" t="s">
        <v>18</v>
      </c>
      <c r="R1073" s="70"/>
      <c r="S1073" s="12" t="s">
        <v>18</v>
      </c>
      <c r="T1073" s="71" t="s">
        <v>18</v>
      </c>
      <c r="U1073" s="71"/>
    </row>
    <row r="1074" spans="1:21" ht="25.5">
      <c r="A1074" s="13" t="s">
        <v>1427</v>
      </c>
      <c r="B1074" s="5" t="s">
        <v>1216</v>
      </c>
      <c r="C1074" s="50" t="s">
        <v>3813</v>
      </c>
      <c r="D1074" s="14">
        <v>631302003</v>
      </c>
      <c r="E1074" s="50" t="s">
        <v>3813</v>
      </c>
      <c r="F1074" s="53">
        <f t="shared" si="229"/>
        <v>0</v>
      </c>
      <c r="G1074" s="14">
        <v>721952124</v>
      </c>
      <c r="H1074" s="53">
        <v>87.4</v>
      </c>
      <c r="I1074" s="5" t="s">
        <v>18</v>
      </c>
      <c r="J1074" s="13" t="s">
        <v>18</v>
      </c>
      <c r="K1074" s="13" t="s">
        <v>18</v>
      </c>
      <c r="L1074" s="14"/>
      <c r="M1074" s="14"/>
      <c r="N1074" s="14"/>
      <c r="O1074" s="72"/>
      <c r="P1074" s="72"/>
      <c r="Q1074" s="70" t="s">
        <v>18</v>
      </c>
      <c r="R1074" s="70"/>
      <c r="S1074" s="12" t="s">
        <v>18</v>
      </c>
      <c r="T1074" s="71" t="s">
        <v>18</v>
      </c>
      <c r="U1074" s="71"/>
    </row>
    <row r="1075" spans="1:21" ht="25.5">
      <c r="A1075" s="13" t="s">
        <v>1411</v>
      </c>
      <c r="B1075" s="5" t="s">
        <v>18</v>
      </c>
      <c r="C1075" s="14"/>
      <c r="D1075" s="14"/>
      <c r="E1075" s="14"/>
      <c r="F1075" s="53" t="s">
        <v>18</v>
      </c>
      <c r="G1075" s="14"/>
      <c r="H1075" s="53" t="s">
        <v>18</v>
      </c>
      <c r="I1075" s="5" t="s">
        <v>23</v>
      </c>
      <c r="J1075" s="13" t="s">
        <v>1428</v>
      </c>
      <c r="K1075" s="13" t="s">
        <v>1336</v>
      </c>
      <c r="L1075" s="14">
        <v>600</v>
      </c>
      <c r="M1075" s="14">
        <v>500</v>
      </c>
      <c r="N1075" s="14"/>
      <c r="O1075" s="72">
        <v>361</v>
      </c>
      <c r="P1075" s="72"/>
      <c r="Q1075" s="74">
        <v>43.8</v>
      </c>
      <c r="R1075" s="74"/>
      <c r="S1075" s="15">
        <v>-47.4</v>
      </c>
      <c r="T1075" s="71" t="s">
        <v>3675</v>
      </c>
      <c r="U1075" s="71"/>
    </row>
    <row r="1076" spans="1:21" ht="25.5">
      <c r="A1076" s="2"/>
      <c r="B1076" s="5" t="s">
        <v>18</v>
      </c>
      <c r="C1076" s="14"/>
      <c r="D1076" s="14"/>
      <c r="E1076" s="14"/>
      <c r="F1076" s="53" t="s">
        <v>18</v>
      </c>
      <c r="G1076" s="14"/>
      <c r="H1076" s="53" t="s">
        <v>18</v>
      </c>
      <c r="I1076" s="5" t="s">
        <v>23</v>
      </c>
      <c r="J1076" s="13" t="s">
        <v>1429</v>
      </c>
      <c r="K1076" s="13" t="s">
        <v>1372</v>
      </c>
      <c r="L1076" s="14">
        <v>500</v>
      </c>
      <c r="M1076" s="14">
        <v>200</v>
      </c>
      <c r="N1076" s="14"/>
      <c r="O1076" s="72">
        <v>0</v>
      </c>
      <c r="P1076" s="72"/>
      <c r="Q1076" s="70" t="s">
        <v>26</v>
      </c>
      <c r="R1076" s="70"/>
      <c r="S1076" s="12" t="s">
        <v>26</v>
      </c>
      <c r="T1076" s="71" t="s">
        <v>3676</v>
      </c>
      <c r="U1076" s="71"/>
    </row>
    <row r="1077" spans="1:21" ht="25.5">
      <c r="A1077" s="2"/>
      <c r="B1077" s="5" t="s">
        <v>18</v>
      </c>
      <c r="C1077" s="14"/>
      <c r="D1077" s="14"/>
      <c r="E1077" s="14"/>
      <c r="F1077" s="53" t="s">
        <v>18</v>
      </c>
      <c r="G1077" s="14"/>
      <c r="H1077" s="53" t="s">
        <v>18</v>
      </c>
      <c r="I1077" s="5" t="s">
        <v>23</v>
      </c>
      <c r="J1077" s="13" t="s">
        <v>1430</v>
      </c>
      <c r="K1077" s="13" t="s">
        <v>1336</v>
      </c>
      <c r="L1077" s="14">
        <v>90</v>
      </c>
      <c r="M1077" s="14">
        <v>50</v>
      </c>
      <c r="N1077" s="14"/>
      <c r="O1077" s="72">
        <v>0</v>
      </c>
      <c r="P1077" s="72"/>
      <c r="Q1077" s="70" t="s">
        <v>26</v>
      </c>
      <c r="R1077" s="70"/>
      <c r="S1077" s="12" t="s">
        <v>26</v>
      </c>
      <c r="T1077" s="71" t="s">
        <v>3677</v>
      </c>
      <c r="U1077" s="71"/>
    </row>
    <row r="1078" spans="1:21">
      <c r="A1078" s="2"/>
      <c r="B1078" s="5" t="s">
        <v>18</v>
      </c>
      <c r="C1078" s="14"/>
      <c r="D1078" s="14"/>
      <c r="E1078" s="14"/>
      <c r="F1078" s="53" t="s">
        <v>18</v>
      </c>
      <c r="G1078" s="14"/>
      <c r="H1078" s="53" t="s">
        <v>18</v>
      </c>
      <c r="I1078" s="5" t="s">
        <v>23</v>
      </c>
      <c r="J1078" s="13" t="s">
        <v>1431</v>
      </c>
      <c r="K1078" s="13" t="s">
        <v>1432</v>
      </c>
      <c r="L1078" s="14">
        <v>5000</v>
      </c>
      <c r="M1078" s="14">
        <v>5000</v>
      </c>
      <c r="N1078" s="14"/>
      <c r="O1078" s="72">
        <v>7590</v>
      </c>
      <c r="P1078" s="72"/>
      <c r="Q1078" s="74">
        <v>60</v>
      </c>
      <c r="R1078" s="74"/>
      <c r="S1078" s="15">
        <v>-40</v>
      </c>
      <c r="T1078" s="71" t="s">
        <v>3678</v>
      </c>
      <c r="U1078" s="71"/>
    </row>
    <row r="1079" spans="1:21" ht="25.5">
      <c r="A1079" s="2"/>
      <c r="B1079" s="5" t="s">
        <v>18</v>
      </c>
      <c r="C1079" s="14"/>
      <c r="D1079" s="14"/>
      <c r="E1079" s="14"/>
      <c r="F1079" s="53" t="s">
        <v>18</v>
      </c>
      <c r="G1079" s="14"/>
      <c r="H1079" s="53" t="s">
        <v>18</v>
      </c>
      <c r="I1079" s="5" t="s">
        <v>23</v>
      </c>
      <c r="J1079" s="13" t="s">
        <v>1433</v>
      </c>
      <c r="K1079" s="13" t="s">
        <v>1434</v>
      </c>
      <c r="L1079" s="14">
        <v>30000</v>
      </c>
      <c r="M1079" s="14">
        <v>18000</v>
      </c>
      <c r="N1079" s="14"/>
      <c r="O1079" s="72">
        <v>0</v>
      </c>
      <c r="P1079" s="72"/>
      <c r="Q1079" s="70" t="s">
        <v>26</v>
      </c>
      <c r="R1079" s="70"/>
      <c r="S1079" s="12" t="s">
        <v>26</v>
      </c>
      <c r="T1079" s="71" t="s">
        <v>3679</v>
      </c>
      <c r="U1079" s="71"/>
    </row>
    <row r="1080" spans="1:21" ht="25.5">
      <c r="A1080" s="2"/>
      <c r="B1080" s="5" t="s">
        <v>18</v>
      </c>
      <c r="C1080" s="14"/>
      <c r="D1080" s="14"/>
      <c r="E1080" s="14"/>
      <c r="F1080" s="53" t="s">
        <v>18</v>
      </c>
      <c r="G1080" s="14"/>
      <c r="H1080" s="53" t="s">
        <v>18</v>
      </c>
      <c r="I1080" s="5" t="s">
        <v>23</v>
      </c>
      <c r="J1080" s="13" t="s">
        <v>1435</v>
      </c>
      <c r="K1080" s="13" t="s">
        <v>1436</v>
      </c>
      <c r="L1080" s="14">
        <v>30</v>
      </c>
      <c r="M1080" s="14">
        <v>20</v>
      </c>
      <c r="N1080" s="14"/>
      <c r="O1080" s="72">
        <v>5</v>
      </c>
      <c r="P1080" s="72"/>
      <c r="Q1080" s="74">
        <v>3.3</v>
      </c>
      <c r="R1080" s="74"/>
      <c r="S1080" s="15">
        <v>-95</v>
      </c>
      <c r="T1080" s="71" t="s">
        <v>3680</v>
      </c>
      <c r="U1080" s="71"/>
    </row>
    <row r="1081" spans="1:21" ht="25.5">
      <c r="A1081" s="2"/>
      <c r="B1081" s="5" t="s">
        <v>18</v>
      </c>
      <c r="C1081" s="14"/>
      <c r="D1081" s="14"/>
      <c r="E1081" s="14"/>
      <c r="F1081" s="53" t="s">
        <v>18</v>
      </c>
      <c r="G1081" s="14"/>
      <c r="H1081" s="53" t="s">
        <v>18</v>
      </c>
      <c r="I1081" s="5" t="s">
        <v>23</v>
      </c>
      <c r="J1081" s="13" t="s">
        <v>1437</v>
      </c>
      <c r="K1081" s="13" t="s">
        <v>1434</v>
      </c>
      <c r="L1081" s="14">
        <v>27000</v>
      </c>
      <c r="M1081" s="14">
        <v>20000</v>
      </c>
      <c r="N1081" s="14"/>
      <c r="O1081" s="72">
        <v>7866</v>
      </c>
      <c r="P1081" s="72"/>
      <c r="Q1081" s="74">
        <v>18.5</v>
      </c>
      <c r="R1081" s="74"/>
      <c r="S1081" s="15">
        <v>-75</v>
      </c>
      <c r="T1081" s="71" t="s">
        <v>3681</v>
      </c>
      <c r="U1081" s="71"/>
    </row>
    <row r="1082" spans="1:21" ht="25.5">
      <c r="A1082" s="2"/>
      <c r="B1082" s="5" t="s">
        <v>18</v>
      </c>
      <c r="C1082" s="14"/>
      <c r="D1082" s="14"/>
      <c r="E1082" s="14"/>
      <c r="F1082" s="53" t="s">
        <v>18</v>
      </c>
      <c r="G1082" s="14"/>
      <c r="H1082" s="53" t="s">
        <v>18</v>
      </c>
      <c r="I1082" s="5" t="s">
        <v>23</v>
      </c>
      <c r="J1082" s="13" t="s">
        <v>1438</v>
      </c>
      <c r="K1082" s="13" t="s">
        <v>1434</v>
      </c>
      <c r="L1082" s="14">
        <v>20</v>
      </c>
      <c r="M1082" s="14">
        <v>15</v>
      </c>
      <c r="N1082" s="14"/>
      <c r="O1082" s="72">
        <v>0</v>
      </c>
      <c r="P1082" s="72"/>
      <c r="Q1082" s="70" t="s">
        <v>26</v>
      </c>
      <c r="R1082" s="70"/>
      <c r="S1082" s="12" t="s">
        <v>26</v>
      </c>
      <c r="T1082" s="71" t="s">
        <v>3682</v>
      </c>
      <c r="U1082" s="71"/>
    </row>
    <row r="1083" spans="1:21">
      <c r="A1083" s="2"/>
      <c r="B1083" s="5" t="s">
        <v>29</v>
      </c>
      <c r="C1083" s="50" t="s">
        <v>3813</v>
      </c>
      <c r="D1083" s="14">
        <v>631302003</v>
      </c>
      <c r="E1083" s="50" t="s">
        <v>3813</v>
      </c>
      <c r="F1083" s="53">
        <f t="shared" ref="F1083:F1084" si="230">IFERROR((D1083/C1083-1)*100,0)</f>
        <v>0</v>
      </c>
      <c r="G1083" s="14">
        <v>721952124</v>
      </c>
      <c r="H1083" s="53">
        <v>87.4</v>
      </c>
      <c r="I1083" s="5" t="s">
        <v>18</v>
      </c>
      <c r="J1083" s="13" t="s">
        <v>18</v>
      </c>
      <c r="K1083" s="13" t="s">
        <v>18</v>
      </c>
      <c r="L1083" s="14"/>
      <c r="M1083" s="14"/>
      <c r="N1083" s="14"/>
      <c r="O1083" s="72"/>
      <c r="P1083" s="72"/>
      <c r="Q1083" s="70" t="s">
        <v>18</v>
      </c>
      <c r="R1083" s="70"/>
      <c r="S1083" s="12" t="s">
        <v>18</v>
      </c>
      <c r="T1083" s="71" t="s">
        <v>18</v>
      </c>
      <c r="U1083" s="71"/>
    </row>
    <row r="1084" spans="1:21">
      <c r="A1084" s="13" t="s">
        <v>1439</v>
      </c>
      <c r="B1084" s="5" t="s">
        <v>1216</v>
      </c>
      <c r="C1084" s="50" t="s">
        <v>3813</v>
      </c>
      <c r="D1084" s="14">
        <v>208109253</v>
      </c>
      <c r="E1084" s="50" t="s">
        <v>3813</v>
      </c>
      <c r="F1084" s="53">
        <f t="shared" si="230"/>
        <v>0</v>
      </c>
      <c r="G1084" s="14">
        <v>516081305</v>
      </c>
      <c r="H1084" s="53">
        <v>40.299999999999997</v>
      </c>
      <c r="I1084" s="5" t="s">
        <v>18</v>
      </c>
      <c r="J1084" s="13" t="s">
        <v>18</v>
      </c>
      <c r="K1084" s="13" t="s">
        <v>18</v>
      </c>
      <c r="L1084" s="14"/>
      <c r="M1084" s="14"/>
      <c r="N1084" s="14"/>
      <c r="O1084" s="72"/>
      <c r="P1084" s="72"/>
      <c r="Q1084" s="70" t="s">
        <v>18</v>
      </c>
      <c r="R1084" s="70"/>
      <c r="S1084" s="12" t="s">
        <v>18</v>
      </c>
      <c r="T1084" s="71" t="s">
        <v>18</v>
      </c>
      <c r="U1084" s="71"/>
    </row>
    <row r="1085" spans="1:21" ht="25.5">
      <c r="A1085" s="13" t="s">
        <v>1440</v>
      </c>
      <c r="B1085" s="5" t="s">
        <v>18</v>
      </c>
      <c r="C1085" s="14"/>
      <c r="D1085" s="14"/>
      <c r="E1085" s="14"/>
      <c r="F1085" s="53" t="s">
        <v>18</v>
      </c>
      <c r="G1085" s="14"/>
      <c r="H1085" s="53" t="s">
        <v>18</v>
      </c>
      <c r="I1085" s="5" t="s">
        <v>23</v>
      </c>
      <c r="J1085" s="13" t="s">
        <v>1441</v>
      </c>
      <c r="K1085" s="13" t="s">
        <v>1442</v>
      </c>
      <c r="L1085" s="14">
        <v>120</v>
      </c>
      <c r="M1085" s="14">
        <v>85</v>
      </c>
      <c r="N1085" s="14"/>
      <c r="O1085" s="72">
        <v>73</v>
      </c>
      <c r="P1085" s="72"/>
      <c r="Q1085" s="74">
        <v>29.2</v>
      </c>
      <c r="R1085" s="74"/>
      <c r="S1085" s="15">
        <v>-58.8</v>
      </c>
      <c r="T1085" s="71" t="s">
        <v>3683</v>
      </c>
      <c r="U1085" s="71"/>
    </row>
    <row r="1086" spans="1:21" ht="53.25" customHeight="1">
      <c r="A1086" s="2"/>
      <c r="B1086" s="5" t="s">
        <v>18</v>
      </c>
      <c r="C1086" s="14"/>
      <c r="D1086" s="14"/>
      <c r="E1086" s="14"/>
      <c r="F1086" s="53" t="s">
        <v>18</v>
      </c>
      <c r="G1086" s="14"/>
      <c r="H1086" s="53" t="s">
        <v>18</v>
      </c>
      <c r="I1086" s="5" t="s">
        <v>23</v>
      </c>
      <c r="J1086" s="13" t="s">
        <v>1443</v>
      </c>
      <c r="K1086" s="13" t="s">
        <v>1336</v>
      </c>
      <c r="L1086" s="14">
        <v>2798</v>
      </c>
      <c r="M1086" s="14">
        <v>2579</v>
      </c>
      <c r="N1086" s="14"/>
      <c r="O1086" s="72">
        <v>1836</v>
      </c>
      <c r="P1086" s="72"/>
      <c r="Q1086" s="74">
        <v>63.9</v>
      </c>
      <c r="R1086" s="74"/>
      <c r="S1086" s="15">
        <v>-30.6</v>
      </c>
      <c r="T1086" s="71" t="s">
        <v>3684</v>
      </c>
      <c r="U1086" s="71"/>
    </row>
    <row r="1087" spans="1:21" ht="25.5">
      <c r="A1087" s="2"/>
      <c r="B1087" s="5" t="s">
        <v>18</v>
      </c>
      <c r="C1087" s="14"/>
      <c r="D1087" s="14"/>
      <c r="E1087" s="14"/>
      <c r="F1087" s="53" t="s">
        <v>18</v>
      </c>
      <c r="G1087" s="14"/>
      <c r="H1087" s="53" t="s">
        <v>18</v>
      </c>
      <c r="I1087" s="5" t="s">
        <v>23</v>
      </c>
      <c r="J1087" s="13" t="s">
        <v>1444</v>
      </c>
      <c r="K1087" s="13" t="s">
        <v>1442</v>
      </c>
      <c r="L1087" s="14">
        <v>60</v>
      </c>
      <c r="M1087" s="14">
        <v>40</v>
      </c>
      <c r="N1087" s="14"/>
      <c r="O1087" s="72">
        <v>9</v>
      </c>
      <c r="P1087" s="72"/>
      <c r="Q1087" s="74">
        <v>3.3</v>
      </c>
      <c r="R1087" s="74"/>
      <c r="S1087" s="15">
        <v>-95</v>
      </c>
      <c r="T1087" s="71" t="s">
        <v>3683</v>
      </c>
      <c r="U1087" s="71"/>
    </row>
    <row r="1088" spans="1:21" ht="25.5">
      <c r="A1088" s="2"/>
      <c r="B1088" s="5" t="s">
        <v>18</v>
      </c>
      <c r="C1088" s="14"/>
      <c r="D1088" s="14"/>
      <c r="E1088" s="14"/>
      <c r="F1088" s="53" t="s">
        <v>18</v>
      </c>
      <c r="G1088" s="14"/>
      <c r="H1088" s="53" t="s">
        <v>18</v>
      </c>
      <c r="I1088" s="5" t="s">
        <v>23</v>
      </c>
      <c r="J1088" s="13" t="s">
        <v>1445</v>
      </c>
      <c r="K1088" s="13" t="s">
        <v>1446</v>
      </c>
      <c r="L1088" s="14">
        <v>154008</v>
      </c>
      <c r="M1088" s="14">
        <v>110887</v>
      </c>
      <c r="N1088" s="14"/>
      <c r="O1088" s="72">
        <v>98687</v>
      </c>
      <c r="P1088" s="72"/>
      <c r="Q1088" s="74">
        <v>40.200000000000003</v>
      </c>
      <c r="R1088" s="74"/>
      <c r="S1088" s="15">
        <v>-44.1</v>
      </c>
      <c r="T1088" s="71" t="s">
        <v>3685</v>
      </c>
      <c r="U1088" s="71"/>
    </row>
    <row r="1089" spans="1:21">
      <c r="A1089" s="2"/>
      <c r="B1089" s="5" t="s">
        <v>29</v>
      </c>
      <c r="C1089" s="50" t="s">
        <v>3813</v>
      </c>
      <c r="D1089" s="14">
        <v>208109253</v>
      </c>
      <c r="E1089" s="50" t="s">
        <v>3813</v>
      </c>
      <c r="F1089" s="53">
        <f t="shared" ref="F1089:F1090" si="231">IFERROR((D1089/C1089-1)*100,0)</f>
        <v>0</v>
      </c>
      <c r="G1089" s="14">
        <v>516081305</v>
      </c>
      <c r="H1089" s="53">
        <v>40.299999999999997</v>
      </c>
      <c r="I1089" s="5" t="s">
        <v>18</v>
      </c>
      <c r="J1089" s="13" t="s">
        <v>18</v>
      </c>
      <c r="K1089" s="13" t="s">
        <v>18</v>
      </c>
      <c r="L1089" s="14"/>
      <c r="M1089" s="14"/>
      <c r="N1089" s="14"/>
      <c r="O1089" s="72"/>
      <c r="P1089" s="72"/>
      <c r="Q1089" s="70" t="s">
        <v>18</v>
      </c>
      <c r="R1089" s="70"/>
      <c r="S1089" s="12" t="s">
        <v>18</v>
      </c>
      <c r="T1089" s="71" t="s">
        <v>18</v>
      </c>
      <c r="U1089" s="71"/>
    </row>
    <row r="1090" spans="1:21" ht="25.5">
      <c r="A1090" s="13" t="s">
        <v>1447</v>
      </c>
      <c r="B1090" s="5" t="s">
        <v>1216</v>
      </c>
      <c r="C1090" s="50" t="s">
        <v>3813</v>
      </c>
      <c r="D1090" s="14">
        <v>44461924</v>
      </c>
      <c r="E1090" s="50" t="s">
        <v>3813</v>
      </c>
      <c r="F1090" s="53">
        <f t="shared" si="231"/>
        <v>0</v>
      </c>
      <c r="G1090" s="14">
        <v>105036175</v>
      </c>
      <c r="H1090" s="53">
        <v>42.3</v>
      </c>
      <c r="I1090" s="5" t="s">
        <v>18</v>
      </c>
      <c r="J1090" s="13" t="s">
        <v>18</v>
      </c>
      <c r="K1090" s="13" t="s">
        <v>18</v>
      </c>
      <c r="L1090" s="14"/>
      <c r="M1090" s="14"/>
      <c r="N1090" s="14"/>
      <c r="O1090" s="72"/>
      <c r="P1090" s="72"/>
      <c r="Q1090" s="70" t="s">
        <v>18</v>
      </c>
      <c r="R1090" s="70"/>
      <c r="S1090" s="12" t="s">
        <v>18</v>
      </c>
      <c r="T1090" s="71" t="s">
        <v>18</v>
      </c>
      <c r="U1090" s="71"/>
    </row>
    <row r="1091" spans="1:21" ht="25.5">
      <c r="A1091" s="13" t="s">
        <v>1448</v>
      </c>
      <c r="B1091" s="5" t="s">
        <v>18</v>
      </c>
      <c r="C1091" s="14"/>
      <c r="D1091" s="14"/>
      <c r="E1091" s="14"/>
      <c r="F1091" s="53" t="s">
        <v>18</v>
      </c>
      <c r="G1091" s="14"/>
      <c r="H1091" s="53" t="s">
        <v>18</v>
      </c>
      <c r="I1091" s="5" t="s">
        <v>23</v>
      </c>
      <c r="J1091" s="13" t="s">
        <v>1449</v>
      </c>
      <c r="K1091" s="13" t="s">
        <v>1450</v>
      </c>
      <c r="L1091" s="14">
        <v>112</v>
      </c>
      <c r="M1091" s="14">
        <v>50</v>
      </c>
      <c r="N1091" s="14"/>
      <c r="O1091" s="72">
        <v>99</v>
      </c>
      <c r="P1091" s="72"/>
      <c r="Q1091" s="74">
        <v>45.5</v>
      </c>
      <c r="R1091" s="74"/>
      <c r="S1091" s="15">
        <v>2</v>
      </c>
      <c r="T1091" s="71" t="s">
        <v>3583</v>
      </c>
      <c r="U1091" s="71"/>
    </row>
    <row r="1092" spans="1:21" ht="25.5">
      <c r="A1092" s="2"/>
      <c r="B1092" s="5" t="s">
        <v>18</v>
      </c>
      <c r="C1092" s="14"/>
      <c r="D1092" s="14"/>
      <c r="E1092" s="14"/>
      <c r="F1092" s="53" t="s">
        <v>18</v>
      </c>
      <c r="G1092" s="14"/>
      <c r="H1092" s="53" t="s">
        <v>18</v>
      </c>
      <c r="I1092" s="5" t="s">
        <v>23</v>
      </c>
      <c r="J1092" s="13" t="s">
        <v>1451</v>
      </c>
      <c r="K1092" s="13" t="s">
        <v>1452</v>
      </c>
      <c r="L1092" s="14">
        <v>30</v>
      </c>
      <c r="M1092" s="14">
        <v>0</v>
      </c>
      <c r="N1092" s="14"/>
      <c r="O1092" s="72">
        <v>0</v>
      </c>
      <c r="P1092" s="72"/>
      <c r="Q1092" s="70" t="s">
        <v>26</v>
      </c>
      <c r="R1092" s="70"/>
      <c r="S1092" s="15">
        <v>0</v>
      </c>
      <c r="T1092" s="71" t="s">
        <v>18</v>
      </c>
      <c r="U1092" s="71"/>
    </row>
    <row r="1093" spans="1:21" ht="25.5">
      <c r="A1093" s="2"/>
      <c r="B1093" s="5" t="s">
        <v>18</v>
      </c>
      <c r="C1093" s="14"/>
      <c r="D1093" s="14"/>
      <c r="E1093" s="14"/>
      <c r="F1093" s="53" t="s">
        <v>18</v>
      </c>
      <c r="G1093" s="14"/>
      <c r="H1093" s="53" t="s">
        <v>18</v>
      </c>
      <c r="I1093" s="5" t="s">
        <v>23</v>
      </c>
      <c r="J1093" s="13" t="s">
        <v>1453</v>
      </c>
      <c r="K1093" s="13" t="s">
        <v>1454</v>
      </c>
      <c r="L1093" s="14">
        <v>24</v>
      </c>
      <c r="M1093" s="14">
        <v>0</v>
      </c>
      <c r="N1093" s="14"/>
      <c r="O1093" s="72">
        <v>0</v>
      </c>
      <c r="P1093" s="72"/>
      <c r="Q1093" s="70" t="s">
        <v>26</v>
      </c>
      <c r="R1093" s="70"/>
      <c r="S1093" s="15">
        <v>0</v>
      </c>
      <c r="T1093" s="71" t="s">
        <v>18</v>
      </c>
      <c r="U1093" s="71"/>
    </row>
    <row r="1094" spans="1:21">
      <c r="A1094" s="2"/>
      <c r="B1094" s="5" t="s">
        <v>18</v>
      </c>
      <c r="C1094" s="14"/>
      <c r="D1094" s="14"/>
      <c r="E1094" s="14"/>
      <c r="F1094" s="53" t="s">
        <v>18</v>
      </c>
      <c r="G1094" s="14"/>
      <c r="H1094" s="53" t="s">
        <v>18</v>
      </c>
      <c r="I1094" s="5" t="s">
        <v>23</v>
      </c>
      <c r="J1094" s="13" t="s">
        <v>1455</v>
      </c>
      <c r="K1094" s="13" t="s">
        <v>1456</v>
      </c>
      <c r="L1094" s="14">
        <v>100</v>
      </c>
      <c r="M1094" s="14">
        <v>20</v>
      </c>
      <c r="N1094" s="14"/>
      <c r="O1094" s="72">
        <v>9</v>
      </c>
      <c r="P1094" s="72"/>
      <c r="Q1094" s="74">
        <v>2</v>
      </c>
      <c r="R1094" s="74"/>
      <c r="S1094" s="15">
        <v>-90</v>
      </c>
      <c r="T1094" s="71" t="s">
        <v>3692</v>
      </c>
      <c r="U1094" s="71"/>
    </row>
    <row r="1095" spans="1:21">
      <c r="A1095" s="2"/>
      <c r="B1095" s="5" t="s">
        <v>18</v>
      </c>
      <c r="C1095" s="14"/>
      <c r="D1095" s="14"/>
      <c r="E1095" s="14"/>
      <c r="F1095" s="53" t="s">
        <v>18</v>
      </c>
      <c r="G1095" s="14"/>
      <c r="H1095" s="53" t="s">
        <v>18</v>
      </c>
      <c r="I1095" s="5" t="s">
        <v>23</v>
      </c>
      <c r="J1095" s="13" t="s">
        <v>1457</v>
      </c>
      <c r="K1095" s="13" t="s">
        <v>1456</v>
      </c>
      <c r="L1095" s="14">
        <v>25</v>
      </c>
      <c r="M1095" s="14">
        <v>0</v>
      </c>
      <c r="N1095" s="14"/>
      <c r="O1095" s="72">
        <v>0</v>
      </c>
      <c r="P1095" s="72"/>
      <c r="Q1095" s="70" t="s">
        <v>26</v>
      </c>
      <c r="R1095" s="70"/>
      <c r="S1095" s="15">
        <v>0</v>
      </c>
      <c r="T1095" s="71" t="s">
        <v>18</v>
      </c>
      <c r="U1095" s="71"/>
    </row>
    <row r="1096" spans="1:21" ht="25.5">
      <c r="A1096" s="2"/>
      <c r="B1096" s="5" t="s">
        <v>18</v>
      </c>
      <c r="C1096" s="14"/>
      <c r="D1096" s="14"/>
      <c r="E1096" s="14"/>
      <c r="F1096" s="53" t="s">
        <v>18</v>
      </c>
      <c r="G1096" s="14"/>
      <c r="H1096" s="53" t="s">
        <v>18</v>
      </c>
      <c r="I1096" s="5" t="s">
        <v>23</v>
      </c>
      <c r="J1096" s="13" t="s">
        <v>1458</v>
      </c>
      <c r="K1096" s="13" t="s">
        <v>191</v>
      </c>
      <c r="L1096" s="14">
        <v>78</v>
      </c>
      <c r="M1096" s="14">
        <v>50</v>
      </c>
      <c r="N1096" s="14"/>
      <c r="O1096" s="72">
        <v>96</v>
      </c>
      <c r="P1096" s="72"/>
      <c r="Q1096" s="74">
        <v>79.5</v>
      </c>
      <c r="R1096" s="74"/>
      <c r="S1096" s="15">
        <v>24</v>
      </c>
      <c r="T1096" s="71" t="s">
        <v>3686</v>
      </c>
      <c r="U1096" s="71"/>
    </row>
    <row r="1097" spans="1:21" ht="25.5">
      <c r="A1097" s="2"/>
      <c r="B1097" s="5" t="s">
        <v>18</v>
      </c>
      <c r="C1097" s="50"/>
      <c r="D1097" s="14"/>
      <c r="E1097" s="14"/>
      <c r="F1097" s="53" t="s">
        <v>18</v>
      </c>
      <c r="G1097" s="14"/>
      <c r="H1097" s="53" t="s">
        <v>18</v>
      </c>
      <c r="I1097" s="5" t="s">
        <v>23</v>
      </c>
      <c r="J1097" s="13" t="s">
        <v>1459</v>
      </c>
      <c r="K1097" s="13" t="s">
        <v>324</v>
      </c>
      <c r="L1097" s="14">
        <v>8</v>
      </c>
      <c r="M1097" s="14">
        <v>5</v>
      </c>
      <c r="N1097" s="14"/>
      <c r="O1097" s="72">
        <v>5</v>
      </c>
      <c r="P1097" s="72"/>
      <c r="Q1097" s="74">
        <v>25</v>
      </c>
      <c r="R1097" s="74"/>
      <c r="S1097" s="15">
        <v>-60</v>
      </c>
      <c r="T1097" s="71" t="s">
        <v>18</v>
      </c>
      <c r="U1097" s="71"/>
    </row>
    <row r="1098" spans="1:21">
      <c r="A1098" s="2"/>
      <c r="B1098" s="5" t="s">
        <v>29</v>
      </c>
      <c r="C1098" s="50" t="s">
        <v>3813</v>
      </c>
      <c r="D1098" s="14">
        <v>44461924</v>
      </c>
      <c r="E1098" s="50" t="s">
        <v>3813</v>
      </c>
      <c r="F1098" s="53">
        <f t="shared" ref="F1098:F1099" si="232">IFERROR((D1098/C1098-1)*100,0)</f>
        <v>0</v>
      </c>
      <c r="G1098" s="14">
        <v>105036175</v>
      </c>
      <c r="H1098" s="53">
        <v>42.3</v>
      </c>
      <c r="I1098" s="5" t="s">
        <v>18</v>
      </c>
      <c r="J1098" s="13" t="s">
        <v>18</v>
      </c>
      <c r="K1098" s="13" t="s">
        <v>18</v>
      </c>
      <c r="L1098" s="14"/>
      <c r="M1098" s="14"/>
      <c r="N1098" s="14"/>
      <c r="O1098" s="72"/>
      <c r="P1098" s="72"/>
      <c r="Q1098" s="70" t="s">
        <v>18</v>
      </c>
      <c r="R1098" s="70"/>
      <c r="S1098" s="12" t="s">
        <v>18</v>
      </c>
      <c r="T1098" s="71" t="s">
        <v>18</v>
      </c>
      <c r="U1098" s="71"/>
    </row>
    <row r="1099" spans="1:21" ht="25.5">
      <c r="A1099" s="13" t="s">
        <v>1460</v>
      </c>
      <c r="B1099" s="5" t="s">
        <v>1216</v>
      </c>
      <c r="C1099" s="50" t="s">
        <v>3813</v>
      </c>
      <c r="D1099" s="14">
        <v>1070338982</v>
      </c>
      <c r="E1099" s="50" t="s">
        <v>3813</v>
      </c>
      <c r="F1099" s="53">
        <f t="shared" si="232"/>
        <v>0</v>
      </c>
      <c r="G1099" s="14">
        <v>2288353615</v>
      </c>
      <c r="H1099" s="53">
        <v>46.8</v>
      </c>
      <c r="I1099" s="5" t="s">
        <v>18</v>
      </c>
      <c r="J1099" s="13" t="s">
        <v>18</v>
      </c>
      <c r="K1099" s="13" t="s">
        <v>18</v>
      </c>
      <c r="L1099" s="14"/>
      <c r="M1099" s="14"/>
      <c r="N1099" s="14"/>
      <c r="O1099" s="72"/>
      <c r="P1099" s="72"/>
      <c r="Q1099" s="70" t="s">
        <v>18</v>
      </c>
      <c r="R1099" s="70"/>
      <c r="S1099" s="12" t="s">
        <v>18</v>
      </c>
      <c r="T1099" s="71" t="s">
        <v>18</v>
      </c>
      <c r="U1099" s="71"/>
    </row>
    <row r="1100" spans="1:21" ht="25.5">
      <c r="A1100" s="13" t="s">
        <v>1448</v>
      </c>
      <c r="B1100" s="5" t="s">
        <v>18</v>
      </c>
      <c r="C1100" s="14"/>
      <c r="D1100" s="14"/>
      <c r="E1100" s="14"/>
      <c r="F1100" s="53" t="s">
        <v>18</v>
      </c>
      <c r="G1100" s="14"/>
      <c r="H1100" s="53" t="s">
        <v>18</v>
      </c>
      <c r="I1100" s="5" t="s">
        <v>23</v>
      </c>
      <c r="J1100" s="13" t="s">
        <v>1461</v>
      </c>
      <c r="K1100" s="13" t="s">
        <v>1336</v>
      </c>
      <c r="L1100" s="14">
        <v>850</v>
      </c>
      <c r="M1100" s="14">
        <v>220</v>
      </c>
      <c r="N1100" s="14"/>
      <c r="O1100" s="72">
        <v>5</v>
      </c>
      <c r="P1100" s="72"/>
      <c r="Q1100" s="74">
        <v>0.6</v>
      </c>
      <c r="R1100" s="74"/>
      <c r="S1100" s="15">
        <v>-97.7</v>
      </c>
      <c r="T1100" s="71" t="s">
        <v>3687</v>
      </c>
      <c r="U1100" s="71"/>
    </row>
    <row r="1101" spans="1:21" ht="25.5">
      <c r="A1101" s="2"/>
      <c r="B1101" s="5" t="s">
        <v>18</v>
      </c>
      <c r="C1101" s="14"/>
      <c r="D1101" s="14"/>
      <c r="E1101" s="14"/>
      <c r="F1101" s="53" t="s">
        <v>18</v>
      </c>
      <c r="G1101" s="14"/>
      <c r="H1101" s="53" t="s">
        <v>18</v>
      </c>
      <c r="I1101" s="5" t="s">
        <v>23</v>
      </c>
      <c r="J1101" s="13" t="s">
        <v>1462</v>
      </c>
      <c r="K1101" s="13" t="s">
        <v>1463</v>
      </c>
      <c r="L1101" s="14">
        <v>200000</v>
      </c>
      <c r="M1101" s="14">
        <v>138000</v>
      </c>
      <c r="N1101" s="14"/>
      <c r="O1101" s="72">
        <v>14988</v>
      </c>
      <c r="P1101" s="72"/>
      <c r="Q1101" s="74">
        <v>3.9</v>
      </c>
      <c r="R1101" s="74"/>
      <c r="S1101" s="15">
        <v>-94.4</v>
      </c>
      <c r="T1101" s="71" t="s">
        <v>3688</v>
      </c>
      <c r="U1101" s="71"/>
    </row>
    <row r="1102" spans="1:21" ht="28.5" customHeight="1">
      <c r="A1102" s="2"/>
      <c r="B1102" s="5" t="s">
        <v>18</v>
      </c>
      <c r="C1102" s="14"/>
      <c r="D1102" s="14"/>
      <c r="E1102" s="14"/>
      <c r="F1102" s="53" t="s">
        <v>18</v>
      </c>
      <c r="G1102" s="14"/>
      <c r="H1102" s="53" t="s">
        <v>18</v>
      </c>
      <c r="I1102" s="5" t="s">
        <v>23</v>
      </c>
      <c r="J1102" s="13" t="s">
        <v>1464</v>
      </c>
      <c r="K1102" s="13" t="s">
        <v>1336</v>
      </c>
      <c r="L1102" s="14">
        <v>10</v>
      </c>
      <c r="M1102" s="14">
        <v>10</v>
      </c>
      <c r="N1102" s="14"/>
      <c r="O1102" s="72">
        <v>0</v>
      </c>
      <c r="P1102" s="72"/>
      <c r="Q1102" s="70" t="s">
        <v>26</v>
      </c>
      <c r="R1102" s="70"/>
      <c r="S1102" s="12" t="s">
        <v>26</v>
      </c>
      <c r="T1102" s="71" t="s">
        <v>3689</v>
      </c>
      <c r="U1102" s="71"/>
    </row>
    <row r="1103" spans="1:21" ht="25.5">
      <c r="A1103" s="2"/>
      <c r="B1103" s="5" t="s">
        <v>18</v>
      </c>
      <c r="C1103" s="14"/>
      <c r="D1103" s="14"/>
      <c r="E1103" s="14"/>
      <c r="F1103" s="53" t="s">
        <v>18</v>
      </c>
      <c r="G1103" s="14"/>
      <c r="H1103" s="53" t="s">
        <v>18</v>
      </c>
      <c r="I1103" s="5" t="s">
        <v>23</v>
      </c>
      <c r="J1103" s="13" t="s">
        <v>1465</v>
      </c>
      <c r="K1103" s="13" t="s">
        <v>1336</v>
      </c>
      <c r="L1103" s="14">
        <v>10</v>
      </c>
      <c r="M1103" s="14">
        <v>10</v>
      </c>
      <c r="N1103" s="14"/>
      <c r="O1103" s="72">
        <v>0</v>
      </c>
      <c r="P1103" s="72"/>
      <c r="Q1103" s="70" t="s">
        <v>26</v>
      </c>
      <c r="R1103" s="70"/>
      <c r="S1103" s="12" t="s">
        <v>26</v>
      </c>
      <c r="T1103" s="71" t="s">
        <v>3687</v>
      </c>
      <c r="U1103" s="71"/>
    </row>
    <row r="1104" spans="1:21">
      <c r="A1104" s="2"/>
      <c r="B1104" s="5" t="s">
        <v>18</v>
      </c>
      <c r="C1104" s="14"/>
      <c r="D1104" s="14"/>
      <c r="E1104" s="14"/>
      <c r="F1104" s="53" t="s">
        <v>18</v>
      </c>
      <c r="G1104" s="14"/>
      <c r="H1104" s="53" t="s">
        <v>18</v>
      </c>
      <c r="I1104" s="5" t="s">
        <v>23</v>
      </c>
      <c r="J1104" s="13" t="s">
        <v>1466</v>
      </c>
      <c r="K1104" s="13" t="s">
        <v>1336</v>
      </c>
      <c r="L1104" s="14">
        <v>370</v>
      </c>
      <c r="M1104" s="14">
        <v>120</v>
      </c>
      <c r="N1104" s="14"/>
      <c r="O1104" s="72">
        <v>0</v>
      </c>
      <c r="P1104" s="72"/>
      <c r="Q1104" s="70" t="s">
        <v>26</v>
      </c>
      <c r="R1104" s="70"/>
      <c r="S1104" s="12" t="s">
        <v>26</v>
      </c>
      <c r="T1104" s="71" t="s">
        <v>3687</v>
      </c>
      <c r="U1104" s="71"/>
    </row>
    <row r="1105" spans="1:21">
      <c r="A1105" s="2"/>
      <c r="B1105" s="5" t="s">
        <v>18</v>
      </c>
      <c r="C1105" s="14"/>
      <c r="D1105" s="14"/>
      <c r="E1105" s="14"/>
      <c r="F1105" s="53" t="s">
        <v>18</v>
      </c>
      <c r="G1105" s="14"/>
      <c r="H1105" s="53" t="s">
        <v>18</v>
      </c>
      <c r="I1105" s="5" t="s">
        <v>23</v>
      </c>
      <c r="J1105" s="13" t="s">
        <v>1467</v>
      </c>
      <c r="K1105" s="13" t="s">
        <v>1336</v>
      </c>
      <c r="L1105" s="14">
        <v>40</v>
      </c>
      <c r="M1105" s="14">
        <v>25</v>
      </c>
      <c r="N1105" s="14"/>
      <c r="O1105" s="72">
        <v>0</v>
      </c>
      <c r="P1105" s="72"/>
      <c r="Q1105" s="70" t="s">
        <v>26</v>
      </c>
      <c r="R1105" s="70"/>
      <c r="S1105" s="12" t="s">
        <v>26</v>
      </c>
      <c r="T1105" s="71" t="s">
        <v>3690</v>
      </c>
      <c r="U1105" s="71"/>
    </row>
    <row r="1106" spans="1:21" ht="25.5">
      <c r="A1106" s="2"/>
      <c r="B1106" s="5" t="s">
        <v>18</v>
      </c>
      <c r="C1106" s="14"/>
      <c r="D1106" s="14"/>
      <c r="E1106" s="14"/>
      <c r="F1106" s="53" t="s">
        <v>18</v>
      </c>
      <c r="G1106" s="14"/>
      <c r="H1106" s="53" t="s">
        <v>18</v>
      </c>
      <c r="I1106" s="5" t="s">
        <v>23</v>
      </c>
      <c r="J1106" s="13" t="s">
        <v>1468</v>
      </c>
      <c r="K1106" s="13" t="s">
        <v>1336</v>
      </c>
      <c r="L1106" s="14">
        <v>165</v>
      </c>
      <c r="M1106" s="14">
        <v>75</v>
      </c>
      <c r="N1106" s="14"/>
      <c r="O1106" s="72">
        <v>0</v>
      </c>
      <c r="P1106" s="72"/>
      <c r="Q1106" s="70" t="s">
        <v>26</v>
      </c>
      <c r="R1106" s="70"/>
      <c r="S1106" s="12" t="s">
        <v>26</v>
      </c>
      <c r="T1106" s="71" t="s">
        <v>3687</v>
      </c>
      <c r="U1106" s="71"/>
    </row>
    <row r="1107" spans="1:21">
      <c r="A1107" s="2"/>
      <c r="B1107" s="5" t="s">
        <v>18</v>
      </c>
      <c r="C1107" s="14"/>
      <c r="D1107" s="14"/>
      <c r="E1107" s="14"/>
      <c r="F1107" s="53" t="s">
        <v>18</v>
      </c>
      <c r="G1107" s="14"/>
      <c r="H1107" s="53" t="s">
        <v>18</v>
      </c>
      <c r="I1107" s="5" t="s">
        <v>23</v>
      </c>
      <c r="J1107" s="13" t="s">
        <v>1469</v>
      </c>
      <c r="K1107" s="13" t="s">
        <v>1336</v>
      </c>
      <c r="L1107" s="14">
        <v>100</v>
      </c>
      <c r="M1107" s="14">
        <v>50</v>
      </c>
      <c r="N1107" s="14"/>
      <c r="O1107" s="72">
        <v>29</v>
      </c>
      <c r="P1107" s="72"/>
      <c r="Q1107" s="74">
        <v>29</v>
      </c>
      <c r="R1107" s="74"/>
      <c r="S1107" s="15">
        <v>-42</v>
      </c>
      <c r="T1107" s="71" t="s">
        <v>3691</v>
      </c>
      <c r="U1107" s="71"/>
    </row>
    <row r="1108" spans="1:21">
      <c r="A1108" s="2"/>
      <c r="B1108" s="5" t="s">
        <v>29</v>
      </c>
      <c r="C1108" s="50" t="s">
        <v>3813</v>
      </c>
      <c r="D1108" s="14">
        <v>1070338982</v>
      </c>
      <c r="E1108" s="50" t="s">
        <v>3813</v>
      </c>
      <c r="F1108" s="53">
        <f>IFERROR((D1108/C1108-1)*100,0)</f>
        <v>0</v>
      </c>
      <c r="G1108" s="14">
        <v>2288353615</v>
      </c>
      <c r="H1108" s="53">
        <v>46.8</v>
      </c>
      <c r="I1108" s="5" t="s">
        <v>18</v>
      </c>
      <c r="J1108" s="13" t="s">
        <v>18</v>
      </c>
      <c r="K1108" s="13" t="s">
        <v>18</v>
      </c>
      <c r="L1108" s="14"/>
      <c r="M1108" s="14"/>
      <c r="N1108" s="14"/>
      <c r="O1108" s="72"/>
      <c r="P1108" s="72"/>
      <c r="Q1108" s="70" t="s">
        <v>18</v>
      </c>
      <c r="R1108" s="70"/>
      <c r="S1108" s="12" t="s">
        <v>18</v>
      </c>
      <c r="T1108" s="71" t="s">
        <v>18</v>
      </c>
      <c r="U1108" s="71"/>
    </row>
    <row r="1109" spans="1:21" ht="25.5">
      <c r="A1109" s="11" t="s">
        <v>1470</v>
      </c>
      <c r="B1109" s="5" t="s">
        <v>18</v>
      </c>
      <c r="C1109" s="14"/>
      <c r="D1109" s="14"/>
      <c r="E1109" s="14"/>
      <c r="F1109" s="53" t="s">
        <v>18</v>
      </c>
      <c r="G1109" s="14"/>
      <c r="H1109" s="53" t="s">
        <v>18</v>
      </c>
      <c r="I1109" s="5" t="s">
        <v>18</v>
      </c>
      <c r="J1109" s="13" t="s">
        <v>18</v>
      </c>
      <c r="K1109" s="13" t="s">
        <v>18</v>
      </c>
      <c r="L1109" s="14"/>
      <c r="M1109" s="14"/>
      <c r="N1109" s="14"/>
      <c r="O1109" s="72"/>
      <c r="P1109" s="72"/>
      <c r="Q1109" s="70" t="s">
        <v>18</v>
      </c>
      <c r="R1109" s="70"/>
      <c r="S1109" s="12" t="s">
        <v>18</v>
      </c>
      <c r="T1109" s="71" t="s">
        <v>18</v>
      </c>
      <c r="U1109" s="71"/>
    </row>
    <row r="1110" spans="1:21" ht="25.5">
      <c r="A1110" s="13" t="s">
        <v>1471</v>
      </c>
      <c r="B1110" s="5" t="s">
        <v>457</v>
      </c>
      <c r="C1110" s="14">
        <v>122530</v>
      </c>
      <c r="D1110" s="14">
        <v>81123</v>
      </c>
      <c r="E1110" s="14">
        <f t="shared" ref="E1110:E1111" si="233">D1110-C1110</f>
        <v>-41407</v>
      </c>
      <c r="F1110" s="53">
        <f t="shared" ref="F1110:F1111" si="234">IFERROR((D1110/C1110-1)*100,0)</f>
        <v>-33.793356728964326</v>
      </c>
      <c r="G1110" s="14">
        <v>200000</v>
      </c>
      <c r="H1110" s="53">
        <v>40.6</v>
      </c>
      <c r="I1110" s="5" t="s">
        <v>18</v>
      </c>
      <c r="J1110" s="13" t="s">
        <v>18</v>
      </c>
      <c r="K1110" s="13" t="s">
        <v>18</v>
      </c>
      <c r="L1110" s="14"/>
      <c r="M1110" s="14"/>
      <c r="N1110" s="14"/>
      <c r="O1110" s="72"/>
      <c r="P1110" s="72"/>
      <c r="Q1110" s="70" t="s">
        <v>18</v>
      </c>
      <c r="R1110" s="70"/>
      <c r="S1110" s="12" t="s">
        <v>18</v>
      </c>
      <c r="T1110" s="71" t="s">
        <v>18</v>
      </c>
      <c r="U1110" s="71"/>
    </row>
    <row r="1111" spans="1:21">
      <c r="A1111" s="2"/>
      <c r="B1111" s="5" t="s">
        <v>310</v>
      </c>
      <c r="C1111" s="14">
        <v>738107372</v>
      </c>
      <c r="D1111" s="14">
        <v>1097903515</v>
      </c>
      <c r="E1111" s="14">
        <f t="shared" si="233"/>
        <v>359796143</v>
      </c>
      <c r="F1111" s="53">
        <f t="shared" si="234"/>
        <v>48.745772857556545</v>
      </c>
      <c r="G1111" s="14">
        <v>1511501009</v>
      </c>
      <c r="H1111" s="53">
        <v>72.599999999999994</v>
      </c>
      <c r="I1111" s="5" t="s">
        <v>18</v>
      </c>
      <c r="J1111" s="13" t="s">
        <v>18</v>
      </c>
      <c r="K1111" s="13" t="s">
        <v>18</v>
      </c>
      <c r="L1111" s="14"/>
      <c r="M1111" s="14"/>
      <c r="N1111" s="14"/>
      <c r="O1111" s="72"/>
      <c r="P1111" s="72"/>
      <c r="Q1111" s="70" t="s">
        <v>18</v>
      </c>
      <c r="R1111" s="70"/>
      <c r="S1111" s="12" t="s">
        <v>18</v>
      </c>
      <c r="T1111" s="71" t="s">
        <v>18</v>
      </c>
      <c r="U1111" s="71"/>
    </row>
    <row r="1112" spans="1:21">
      <c r="A1112" s="13" t="s">
        <v>1472</v>
      </c>
      <c r="B1112" s="5" t="s">
        <v>18</v>
      </c>
      <c r="C1112" s="14"/>
      <c r="D1112" s="14"/>
      <c r="E1112" s="14"/>
      <c r="F1112" s="53" t="s">
        <v>18</v>
      </c>
      <c r="G1112" s="14"/>
      <c r="H1112" s="53" t="s">
        <v>18</v>
      </c>
      <c r="I1112" s="5" t="s">
        <v>23</v>
      </c>
      <c r="J1112" s="13" t="s">
        <v>1473</v>
      </c>
      <c r="K1112" s="13" t="s">
        <v>1474</v>
      </c>
      <c r="L1112" s="14">
        <v>20710</v>
      </c>
      <c r="M1112" s="14">
        <v>16834</v>
      </c>
      <c r="N1112" s="14">
        <v>14834</v>
      </c>
      <c r="O1112" s="72">
        <v>6858</v>
      </c>
      <c r="P1112" s="72"/>
      <c r="Q1112" s="74">
        <v>33.1</v>
      </c>
      <c r="R1112" s="74"/>
      <c r="S1112" s="15">
        <v>-59.3</v>
      </c>
      <c r="T1112" s="71" t="s">
        <v>1475</v>
      </c>
      <c r="U1112" s="71"/>
    </row>
    <row r="1113" spans="1:21">
      <c r="A1113" s="2"/>
      <c r="B1113" s="5" t="s">
        <v>18</v>
      </c>
      <c r="C1113" s="14"/>
      <c r="D1113" s="14"/>
      <c r="E1113" s="14"/>
      <c r="F1113" s="53" t="s">
        <v>18</v>
      </c>
      <c r="G1113" s="14"/>
      <c r="H1113" s="53" t="s">
        <v>18</v>
      </c>
      <c r="I1113" s="5" t="s">
        <v>23</v>
      </c>
      <c r="J1113" s="13" t="s">
        <v>316</v>
      </c>
      <c r="K1113" s="13" t="s">
        <v>1474</v>
      </c>
      <c r="L1113" s="14">
        <v>12672</v>
      </c>
      <c r="M1113" s="14">
        <v>9275</v>
      </c>
      <c r="N1113" s="14">
        <v>9556</v>
      </c>
      <c r="O1113" s="72">
        <v>4016</v>
      </c>
      <c r="P1113" s="72"/>
      <c r="Q1113" s="74">
        <v>31.7</v>
      </c>
      <c r="R1113" s="74"/>
      <c r="S1113" s="15">
        <v>-56.7</v>
      </c>
      <c r="T1113" s="71" t="s">
        <v>1476</v>
      </c>
      <c r="U1113" s="71"/>
    </row>
    <row r="1114" spans="1:21">
      <c r="A1114" s="2"/>
      <c r="B1114" s="5" t="s">
        <v>18</v>
      </c>
      <c r="C1114" s="14"/>
      <c r="D1114" s="14"/>
      <c r="E1114" s="14"/>
      <c r="F1114" s="53" t="s">
        <v>18</v>
      </c>
      <c r="G1114" s="14"/>
      <c r="H1114" s="53" t="s">
        <v>18</v>
      </c>
      <c r="I1114" s="5" t="s">
        <v>23</v>
      </c>
      <c r="J1114" s="13" t="s">
        <v>1477</v>
      </c>
      <c r="K1114" s="13" t="s">
        <v>1474</v>
      </c>
      <c r="L1114" s="14">
        <v>133</v>
      </c>
      <c r="M1114" s="14">
        <v>95</v>
      </c>
      <c r="N1114" s="14">
        <v>96</v>
      </c>
      <c r="O1114" s="72">
        <v>115</v>
      </c>
      <c r="P1114" s="72"/>
      <c r="Q1114" s="74">
        <v>86.5</v>
      </c>
      <c r="R1114" s="74"/>
      <c r="S1114" s="15">
        <v>21.1</v>
      </c>
      <c r="T1114" s="71" t="s">
        <v>1478</v>
      </c>
      <c r="U1114" s="71"/>
    </row>
    <row r="1115" spans="1:21" ht="25.5">
      <c r="A1115" s="2"/>
      <c r="B1115" s="5" t="s">
        <v>18</v>
      </c>
      <c r="C1115" s="14"/>
      <c r="D1115" s="14"/>
      <c r="E1115" s="14"/>
      <c r="F1115" s="53" t="s">
        <v>18</v>
      </c>
      <c r="G1115" s="14"/>
      <c r="H1115" s="53" t="s">
        <v>18</v>
      </c>
      <c r="I1115" s="5" t="s">
        <v>23</v>
      </c>
      <c r="J1115" s="13" t="s">
        <v>1479</v>
      </c>
      <c r="K1115" s="13" t="s">
        <v>1336</v>
      </c>
      <c r="L1115" s="14">
        <v>13572</v>
      </c>
      <c r="M1115" s="14">
        <v>10077</v>
      </c>
      <c r="N1115" s="14">
        <v>9059</v>
      </c>
      <c r="O1115" s="72">
        <v>6693</v>
      </c>
      <c r="P1115" s="72"/>
      <c r="Q1115" s="74">
        <v>49.3</v>
      </c>
      <c r="R1115" s="74"/>
      <c r="S1115" s="15">
        <v>-33.6</v>
      </c>
      <c r="T1115" s="71" t="s">
        <v>1480</v>
      </c>
      <c r="U1115" s="71"/>
    </row>
    <row r="1116" spans="1:21">
      <c r="A1116" s="2"/>
      <c r="B1116" s="5" t="s">
        <v>29</v>
      </c>
      <c r="C1116" s="14">
        <v>738229902</v>
      </c>
      <c r="D1116" s="14">
        <v>1097984638</v>
      </c>
      <c r="E1116" s="14">
        <f>D1116-C1116</f>
        <v>359754736</v>
      </c>
      <c r="F1116" s="53">
        <f>IFERROR((D1116/C1116-1)*100,0)</f>
        <v>48.732073169260495</v>
      </c>
      <c r="G1116" s="14">
        <v>1511701009</v>
      </c>
      <c r="H1116" s="53">
        <v>72.599999999999994</v>
      </c>
      <c r="I1116" s="5" t="s">
        <v>18</v>
      </c>
      <c r="J1116" s="13" t="s">
        <v>18</v>
      </c>
      <c r="K1116" s="13" t="s">
        <v>18</v>
      </c>
      <c r="L1116" s="14"/>
      <c r="M1116" s="14"/>
      <c r="N1116" s="14"/>
      <c r="O1116" s="72"/>
      <c r="P1116" s="72"/>
      <c r="Q1116" s="70" t="s">
        <v>18</v>
      </c>
      <c r="R1116" s="70"/>
      <c r="S1116" s="12" t="s">
        <v>18</v>
      </c>
      <c r="T1116" s="71" t="s">
        <v>18</v>
      </c>
      <c r="U1116" s="71"/>
    </row>
    <row r="1117" spans="1:21" ht="25.5">
      <c r="A1117" s="11" t="s">
        <v>1481</v>
      </c>
      <c r="B1117" s="5" t="s">
        <v>18</v>
      </c>
      <c r="C1117" s="14"/>
      <c r="D1117" s="14"/>
      <c r="E1117" s="14"/>
      <c r="F1117" s="53" t="s">
        <v>18</v>
      </c>
      <c r="G1117" s="14"/>
      <c r="H1117" s="53" t="s">
        <v>18</v>
      </c>
      <c r="I1117" s="5" t="s">
        <v>18</v>
      </c>
      <c r="J1117" s="13" t="s">
        <v>18</v>
      </c>
      <c r="K1117" s="13" t="s">
        <v>18</v>
      </c>
      <c r="L1117" s="14"/>
      <c r="M1117" s="14"/>
      <c r="N1117" s="14"/>
      <c r="O1117" s="72"/>
      <c r="P1117" s="72"/>
      <c r="Q1117" s="70" t="s">
        <v>18</v>
      </c>
      <c r="R1117" s="70"/>
      <c r="S1117" s="12" t="s">
        <v>18</v>
      </c>
      <c r="T1117" s="71" t="s">
        <v>18</v>
      </c>
      <c r="U1117" s="71"/>
    </row>
    <row r="1118" spans="1:21" ht="25.5">
      <c r="A1118" s="13" t="s">
        <v>1482</v>
      </c>
      <c r="B1118" s="5" t="s">
        <v>1216</v>
      </c>
      <c r="C1118" s="14">
        <v>113166922</v>
      </c>
      <c r="D1118" s="14">
        <v>198969284</v>
      </c>
      <c r="E1118" s="14">
        <f>D1118-C1118</f>
        <v>85802362</v>
      </c>
      <c r="F1118" s="53">
        <f>IFERROR((D1118/C1118-1)*100,0)</f>
        <v>75.819294616849263</v>
      </c>
      <c r="G1118" s="14">
        <v>319265000</v>
      </c>
      <c r="H1118" s="53">
        <v>62.3</v>
      </c>
      <c r="I1118" s="5" t="s">
        <v>18</v>
      </c>
      <c r="J1118" s="13" t="s">
        <v>18</v>
      </c>
      <c r="K1118" s="13" t="s">
        <v>18</v>
      </c>
      <c r="L1118" s="14"/>
      <c r="M1118" s="14"/>
      <c r="N1118" s="14"/>
      <c r="O1118" s="72"/>
      <c r="P1118" s="72"/>
      <c r="Q1118" s="70" t="s">
        <v>18</v>
      </c>
      <c r="R1118" s="70"/>
      <c r="S1118" s="12" t="s">
        <v>18</v>
      </c>
      <c r="T1118" s="71" t="s">
        <v>18</v>
      </c>
      <c r="U1118" s="71"/>
    </row>
    <row r="1119" spans="1:21" ht="25.5">
      <c r="A1119" s="13" t="s">
        <v>1483</v>
      </c>
      <c r="B1119" s="5" t="s">
        <v>18</v>
      </c>
      <c r="C1119" s="14"/>
      <c r="D1119" s="14"/>
      <c r="E1119" s="14"/>
      <c r="F1119" s="53" t="s">
        <v>18</v>
      </c>
      <c r="G1119" s="14"/>
      <c r="H1119" s="53" t="s">
        <v>18</v>
      </c>
      <c r="I1119" s="5" t="s">
        <v>23</v>
      </c>
      <c r="J1119" s="13" t="s">
        <v>1484</v>
      </c>
      <c r="K1119" s="13" t="s">
        <v>1485</v>
      </c>
      <c r="L1119" s="14">
        <v>1460</v>
      </c>
      <c r="M1119" s="14">
        <v>1196</v>
      </c>
      <c r="N1119" s="14">
        <v>1196</v>
      </c>
      <c r="O1119" s="72">
        <v>1236</v>
      </c>
      <c r="P1119" s="72"/>
      <c r="Q1119" s="74">
        <v>84.7</v>
      </c>
      <c r="R1119" s="74"/>
      <c r="S1119" s="15">
        <v>3.3</v>
      </c>
      <c r="T1119" s="71" t="s">
        <v>1486</v>
      </c>
      <c r="U1119" s="71"/>
    </row>
    <row r="1120" spans="1:21">
      <c r="A1120" s="2"/>
      <c r="B1120" s="5" t="s">
        <v>18</v>
      </c>
      <c r="C1120" s="14"/>
      <c r="D1120" s="14"/>
      <c r="E1120" s="14"/>
      <c r="F1120" s="53" t="s">
        <v>18</v>
      </c>
      <c r="G1120" s="14"/>
      <c r="H1120" s="53" t="s">
        <v>18</v>
      </c>
      <c r="I1120" s="5" t="s">
        <v>23</v>
      </c>
      <c r="J1120" s="13" t="s">
        <v>1484</v>
      </c>
      <c r="K1120" s="13" t="s">
        <v>1487</v>
      </c>
      <c r="L1120" s="14">
        <v>2850</v>
      </c>
      <c r="M1120" s="14">
        <v>2050</v>
      </c>
      <c r="N1120" s="14">
        <v>3008</v>
      </c>
      <c r="O1120" s="72">
        <v>2113</v>
      </c>
      <c r="P1120" s="72"/>
      <c r="Q1120" s="74">
        <v>74.099999999999994</v>
      </c>
      <c r="R1120" s="74"/>
      <c r="S1120" s="15">
        <v>3.1</v>
      </c>
      <c r="T1120" s="71" t="s">
        <v>1486</v>
      </c>
      <c r="U1120" s="71"/>
    </row>
    <row r="1121" spans="1:21">
      <c r="A1121" s="2"/>
      <c r="B1121" s="5" t="s">
        <v>18</v>
      </c>
      <c r="C1121" s="14"/>
      <c r="D1121" s="14"/>
      <c r="E1121" s="14"/>
      <c r="F1121" s="53" t="s">
        <v>18</v>
      </c>
      <c r="G1121" s="14"/>
      <c r="H1121" s="53" t="s">
        <v>18</v>
      </c>
      <c r="I1121" s="5" t="s">
        <v>23</v>
      </c>
      <c r="J1121" s="13" t="s">
        <v>1488</v>
      </c>
      <c r="K1121" s="13" t="s">
        <v>1485</v>
      </c>
      <c r="L1121" s="14">
        <v>68700</v>
      </c>
      <c r="M1121" s="14">
        <v>49700</v>
      </c>
      <c r="N1121" s="14">
        <v>53871</v>
      </c>
      <c r="O1121" s="72">
        <v>62664</v>
      </c>
      <c r="P1121" s="72"/>
      <c r="Q1121" s="74">
        <v>91.2</v>
      </c>
      <c r="R1121" s="74"/>
      <c r="S1121" s="15">
        <v>26.1</v>
      </c>
      <c r="T1121" s="71" t="s">
        <v>1489</v>
      </c>
      <c r="U1121" s="71"/>
    </row>
    <row r="1122" spans="1:21">
      <c r="A1122" s="2"/>
      <c r="B1122" s="5" t="s">
        <v>18</v>
      </c>
      <c r="C1122" s="14"/>
      <c r="D1122" s="14"/>
      <c r="E1122" s="14"/>
      <c r="F1122" s="53" t="s">
        <v>18</v>
      </c>
      <c r="G1122" s="14"/>
      <c r="H1122" s="53" t="s">
        <v>18</v>
      </c>
      <c r="I1122" s="5" t="s">
        <v>23</v>
      </c>
      <c r="J1122" s="13" t="s">
        <v>1488</v>
      </c>
      <c r="K1122" s="13" t="s">
        <v>1487</v>
      </c>
      <c r="L1122" s="14">
        <v>13150</v>
      </c>
      <c r="M1122" s="14">
        <v>8343</v>
      </c>
      <c r="N1122" s="14">
        <v>11049</v>
      </c>
      <c r="O1122" s="72">
        <v>17296</v>
      </c>
      <c r="P1122" s="72"/>
      <c r="Q1122" s="74">
        <v>131.5</v>
      </c>
      <c r="R1122" s="74"/>
      <c r="S1122" s="15">
        <v>107.3</v>
      </c>
      <c r="T1122" s="71" t="s">
        <v>1490</v>
      </c>
      <c r="U1122" s="71"/>
    </row>
    <row r="1123" spans="1:21">
      <c r="A1123" s="2"/>
      <c r="B1123" s="5" t="s">
        <v>18</v>
      </c>
      <c r="C1123" s="14"/>
      <c r="D1123" s="14"/>
      <c r="E1123" s="14"/>
      <c r="F1123" s="53" t="s">
        <v>18</v>
      </c>
      <c r="G1123" s="14"/>
      <c r="H1123" s="53" t="s">
        <v>18</v>
      </c>
      <c r="I1123" s="5" t="s">
        <v>23</v>
      </c>
      <c r="J1123" s="13" t="s">
        <v>1491</v>
      </c>
      <c r="K1123" s="13" t="s">
        <v>1485</v>
      </c>
      <c r="L1123" s="14">
        <v>2228</v>
      </c>
      <c r="M1123" s="14">
        <v>1720</v>
      </c>
      <c r="N1123" s="14">
        <v>1761</v>
      </c>
      <c r="O1123" s="72">
        <v>1367</v>
      </c>
      <c r="P1123" s="72"/>
      <c r="Q1123" s="74">
        <v>61.4</v>
      </c>
      <c r="R1123" s="74"/>
      <c r="S1123" s="15">
        <v>-20.5</v>
      </c>
      <c r="T1123" s="71" t="s">
        <v>1492</v>
      </c>
      <c r="U1123" s="71"/>
    </row>
    <row r="1124" spans="1:21">
      <c r="A1124" s="2"/>
      <c r="B1124" s="5" t="s">
        <v>18</v>
      </c>
      <c r="C1124" s="14"/>
      <c r="D1124" s="14"/>
      <c r="E1124" s="14"/>
      <c r="F1124" s="53" t="s">
        <v>18</v>
      </c>
      <c r="G1124" s="14"/>
      <c r="H1124" s="53" t="s">
        <v>18</v>
      </c>
      <c r="I1124" s="5" t="s">
        <v>23</v>
      </c>
      <c r="J1124" s="13" t="s">
        <v>1491</v>
      </c>
      <c r="K1124" s="13" t="s">
        <v>1487</v>
      </c>
      <c r="L1124" s="14">
        <v>70</v>
      </c>
      <c r="M1124" s="14">
        <v>54</v>
      </c>
      <c r="N1124" s="14">
        <v>99</v>
      </c>
      <c r="O1124" s="72">
        <v>83</v>
      </c>
      <c r="P1124" s="72"/>
      <c r="Q1124" s="74">
        <v>118.6</v>
      </c>
      <c r="R1124" s="74"/>
      <c r="S1124" s="15">
        <v>53.7</v>
      </c>
      <c r="T1124" s="71" t="s">
        <v>1493</v>
      </c>
      <c r="U1124" s="71"/>
    </row>
    <row r="1125" spans="1:21" ht="25.5">
      <c r="A1125" s="2"/>
      <c r="B1125" s="5" t="s">
        <v>18</v>
      </c>
      <c r="C1125" s="14"/>
      <c r="D1125" s="14"/>
      <c r="E1125" s="14"/>
      <c r="F1125" s="53" t="s">
        <v>18</v>
      </c>
      <c r="G1125" s="14"/>
      <c r="H1125" s="53" t="s">
        <v>18</v>
      </c>
      <c r="I1125" s="5" t="s">
        <v>23</v>
      </c>
      <c r="J1125" s="13" t="s">
        <v>1494</v>
      </c>
      <c r="K1125" s="13" t="s">
        <v>1485</v>
      </c>
      <c r="L1125" s="14">
        <v>702</v>
      </c>
      <c r="M1125" s="14">
        <v>460</v>
      </c>
      <c r="N1125" s="14">
        <v>510</v>
      </c>
      <c r="O1125" s="72">
        <v>576</v>
      </c>
      <c r="P1125" s="72"/>
      <c r="Q1125" s="74">
        <v>82.1</v>
      </c>
      <c r="R1125" s="74"/>
      <c r="S1125" s="15">
        <v>25.2</v>
      </c>
      <c r="T1125" s="71" t="s">
        <v>1495</v>
      </c>
      <c r="U1125" s="71"/>
    </row>
    <row r="1126" spans="1:21" ht="25.5">
      <c r="A1126" s="2"/>
      <c r="B1126" s="5" t="s">
        <v>18</v>
      </c>
      <c r="C1126" s="14"/>
      <c r="D1126" s="14"/>
      <c r="E1126" s="14"/>
      <c r="F1126" s="53" t="s">
        <v>18</v>
      </c>
      <c r="G1126" s="14"/>
      <c r="H1126" s="53" t="s">
        <v>18</v>
      </c>
      <c r="I1126" s="5" t="s">
        <v>23</v>
      </c>
      <c r="J1126" s="13" t="s">
        <v>1494</v>
      </c>
      <c r="K1126" s="13" t="s">
        <v>1487</v>
      </c>
      <c r="L1126" s="14">
        <v>63</v>
      </c>
      <c r="M1126" s="14">
        <v>34</v>
      </c>
      <c r="N1126" s="14">
        <v>23</v>
      </c>
      <c r="O1126" s="72">
        <v>17</v>
      </c>
      <c r="P1126" s="72"/>
      <c r="Q1126" s="74">
        <v>27</v>
      </c>
      <c r="R1126" s="74"/>
      <c r="S1126" s="15">
        <v>-50</v>
      </c>
      <c r="T1126" s="71" t="s">
        <v>1496</v>
      </c>
      <c r="U1126" s="71"/>
    </row>
    <row r="1127" spans="1:21">
      <c r="A1127" s="2"/>
      <c r="B1127" s="5" t="s">
        <v>29</v>
      </c>
      <c r="C1127" s="14">
        <v>113166922</v>
      </c>
      <c r="D1127" s="14">
        <v>198969284</v>
      </c>
      <c r="E1127" s="14">
        <f t="shared" ref="E1127:E1128" si="235">D1127-C1127</f>
        <v>85802362</v>
      </c>
      <c r="F1127" s="53">
        <f>IFERROR((D1127/C1127-1)*100,0)</f>
        <v>75.819294616849263</v>
      </c>
      <c r="G1127" s="14">
        <v>319265000</v>
      </c>
      <c r="H1127" s="53">
        <v>62.3</v>
      </c>
      <c r="I1127" s="5" t="s">
        <v>18</v>
      </c>
      <c r="J1127" s="13" t="s">
        <v>18</v>
      </c>
      <c r="K1127" s="13" t="s">
        <v>18</v>
      </c>
      <c r="L1127" s="14"/>
      <c r="M1127" s="14"/>
      <c r="N1127" s="14"/>
      <c r="O1127" s="72"/>
      <c r="P1127" s="72"/>
      <c r="Q1127" s="70" t="s">
        <v>18</v>
      </c>
      <c r="R1127" s="70"/>
      <c r="S1127" s="12" t="s">
        <v>18</v>
      </c>
      <c r="T1127" s="71" t="s">
        <v>18</v>
      </c>
      <c r="U1127" s="71"/>
    </row>
    <row r="1128" spans="1:21" ht="25.5">
      <c r="A1128" s="11" t="s">
        <v>1497</v>
      </c>
      <c r="B1128" s="5" t="s">
        <v>18</v>
      </c>
      <c r="C1128" s="14">
        <f>+C1127+C1116+C1021+C1014+C1002+C989</f>
        <v>2686247843</v>
      </c>
      <c r="D1128" s="14">
        <v>4418772091</v>
      </c>
      <c r="E1128" s="14">
        <f t="shared" si="235"/>
        <v>1732524248</v>
      </c>
      <c r="F1128" s="53">
        <f>IFERROR((D1128/C1128-1)*100,0)</f>
        <v>64.496068466456833</v>
      </c>
      <c r="G1128" s="14">
        <v>7541019230</v>
      </c>
      <c r="H1128" s="53"/>
      <c r="I1128" s="5" t="s">
        <v>18</v>
      </c>
      <c r="J1128" s="13" t="s">
        <v>18</v>
      </c>
      <c r="K1128" s="13" t="s">
        <v>18</v>
      </c>
      <c r="L1128" s="14"/>
      <c r="M1128" s="14"/>
      <c r="N1128" s="14"/>
      <c r="O1128" s="72"/>
      <c r="P1128" s="72"/>
      <c r="Q1128" s="70" t="s">
        <v>18</v>
      </c>
      <c r="R1128" s="70"/>
      <c r="S1128" s="12" t="s">
        <v>18</v>
      </c>
      <c r="T1128" s="71" t="s">
        <v>18</v>
      </c>
      <c r="U1128" s="71"/>
    </row>
    <row r="1129" spans="1:21">
      <c r="A1129" s="7" t="s">
        <v>1498</v>
      </c>
      <c r="B1129" s="8" t="s">
        <v>18</v>
      </c>
      <c r="C1129" s="16"/>
      <c r="D1129" s="16"/>
      <c r="E1129" s="16"/>
      <c r="F1129" s="61" t="s">
        <v>18</v>
      </c>
      <c r="G1129" s="16"/>
      <c r="H1129" s="61" t="s">
        <v>18</v>
      </c>
      <c r="I1129" s="8" t="s">
        <v>18</v>
      </c>
      <c r="J1129" s="10" t="s">
        <v>18</v>
      </c>
      <c r="K1129" s="10" t="s">
        <v>18</v>
      </c>
      <c r="L1129" s="16"/>
      <c r="M1129" s="16"/>
      <c r="N1129" s="16"/>
      <c r="O1129" s="75"/>
      <c r="P1129" s="75"/>
      <c r="Q1129" s="68" t="s">
        <v>18</v>
      </c>
      <c r="R1129" s="68"/>
      <c r="S1129" s="9" t="s">
        <v>18</v>
      </c>
      <c r="T1129" s="69" t="s">
        <v>18</v>
      </c>
      <c r="U1129" s="69"/>
    </row>
    <row r="1130" spans="1:21">
      <c r="A1130" s="11" t="s">
        <v>1499</v>
      </c>
      <c r="B1130" s="5" t="s">
        <v>18</v>
      </c>
      <c r="C1130" s="14"/>
      <c r="D1130" s="14"/>
      <c r="E1130" s="14"/>
      <c r="F1130" s="53" t="s">
        <v>18</v>
      </c>
      <c r="G1130" s="14"/>
      <c r="H1130" s="53" t="s">
        <v>18</v>
      </c>
      <c r="I1130" s="5" t="s">
        <v>18</v>
      </c>
      <c r="J1130" s="13" t="s">
        <v>18</v>
      </c>
      <c r="K1130" s="13" t="s">
        <v>18</v>
      </c>
      <c r="L1130" s="14"/>
      <c r="M1130" s="14"/>
      <c r="N1130" s="14"/>
      <c r="O1130" s="72"/>
      <c r="P1130" s="72"/>
      <c r="Q1130" s="70" t="s">
        <v>18</v>
      </c>
      <c r="R1130" s="70"/>
      <c r="S1130" s="12" t="s">
        <v>18</v>
      </c>
      <c r="T1130" s="71" t="s">
        <v>18</v>
      </c>
      <c r="U1130" s="71"/>
    </row>
    <row r="1131" spans="1:21" ht="25.5">
      <c r="A1131" s="13" t="s">
        <v>1500</v>
      </c>
      <c r="B1131" s="5" t="s">
        <v>1501</v>
      </c>
      <c r="C1131" s="14">
        <v>1165265564</v>
      </c>
      <c r="D1131" s="14">
        <v>1453747671</v>
      </c>
      <c r="E1131" s="14">
        <f>D1131-C1131</f>
        <v>288482107</v>
      </c>
      <c r="F1131" s="53">
        <f>IFERROR((D1131/C1131-1)*100,0)</f>
        <v>24.756769264658374</v>
      </c>
      <c r="G1131" s="14">
        <v>2326998881</v>
      </c>
      <c r="H1131" s="53">
        <v>62.5</v>
      </c>
      <c r="I1131" s="5" t="s">
        <v>18</v>
      </c>
      <c r="J1131" s="13" t="s">
        <v>18</v>
      </c>
      <c r="K1131" s="13" t="s">
        <v>18</v>
      </c>
      <c r="L1131" s="14"/>
      <c r="M1131" s="14"/>
      <c r="N1131" s="14"/>
      <c r="O1131" s="72"/>
      <c r="P1131" s="72"/>
      <c r="Q1131" s="70" t="s">
        <v>18</v>
      </c>
      <c r="R1131" s="70"/>
      <c r="S1131" s="12" t="s">
        <v>18</v>
      </c>
      <c r="T1131" s="71" t="s">
        <v>18</v>
      </c>
      <c r="U1131" s="71"/>
    </row>
    <row r="1132" spans="1:21">
      <c r="A1132" s="13" t="s">
        <v>1502</v>
      </c>
      <c r="B1132" s="5" t="s">
        <v>18</v>
      </c>
      <c r="C1132" s="14"/>
      <c r="D1132" s="14"/>
      <c r="E1132" s="14"/>
      <c r="F1132" s="53" t="s">
        <v>18</v>
      </c>
      <c r="G1132" s="14"/>
      <c r="H1132" s="53" t="s">
        <v>18</v>
      </c>
      <c r="I1132" s="5" t="s">
        <v>23</v>
      </c>
      <c r="J1132" s="13" t="s">
        <v>1503</v>
      </c>
      <c r="K1132" s="13" t="s">
        <v>1504</v>
      </c>
      <c r="L1132" s="14">
        <v>400</v>
      </c>
      <c r="M1132" s="14">
        <v>400</v>
      </c>
      <c r="N1132" s="14">
        <v>400</v>
      </c>
      <c r="O1132" s="72">
        <v>400</v>
      </c>
      <c r="P1132" s="72"/>
      <c r="Q1132" s="70" t="s">
        <v>69</v>
      </c>
      <c r="R1132" s="70"/>
      <c r="S1132" s="15">
        <v>0</v>
      </c>
      <c r="T1132" s="71" t="s">
        <v>18</v>
      </c>
      <c r="U1132" s="71"/>
    </row>
    <row r="1133" spans="1:21">
      <c r="A1133" s="2"/>
      <c r="B1133" s="5" t="s">
        <v>18</v>
      </c>
      <c r="C1133" s="14"/>
      <c r="D1133" s="14"/>
      <c r="E1133" s="14"/>
      <c r="F1133" s="53" t="s">
        <v>18</v>
      </c>
      <c r="G1133" s="14"/>
      <c r="H1133" s="53" t="s">
        <v>18</v>
      </c>
      <c r="I1133" s="5" t="s">
        <v>23</v>
      </c>
      <c r="J1133" s="13" t="s">
        <v>1505</v>
      </c>
      <c r="K1133" s="13" t="s">
        <v>1506</v>
      </c>
      <c r="L1133" s="14">
        <v>41000</v>
      </c>
      <c r="M1133" s="14">
        <v>41000</v>
      </c>
      <c r="N1133" s="14">
        <v>39740</v>
      </c>
      <c r="O1133" s="72">
        <v>52819</v>
      </c>
      <c r="P1133" s="72"/>
      <c r="Q1133" s="74">
        <v>128.80000000000001</v>
      </c>
      <c r="R1133" s="74"/>
      <c r="S1133" s="15">
        <v>28.8</v>
      </c>
      <c r="T1133" s="71" t="s">
        <v>3575</v>
      </c>
      <c r="U1133" s="71"/>
    </row>
    <row r="1134" spans="1:21">
      <c r="A1134" s="2"/>
      <c r="B1134" s="5" t="s">
        <v>18</v>
      </c>
      <c r="C1134" s="14"/>
      <c r="D1134" s="14"/>
      <c r="E1134" s="14"/>
      <c r="F1134" s="53" t="s">
        <v>18</v>
      </c>
      <c r="G1134" s="14"/>
      <c r="H1134" s="53" t="s">
        <v>18</v>
      </c>
      <c r="I1134" s="5" t="s">
        <v>23</v>
      </c>
      <c r="J1134" s="13" t="s">
        <v>1507</v>
      </c>
      <c r="K1134" s="13" t="s">
        <v>88</v>
      </c>
      <c r="L1134" s="14">
        <v>6500</v>
      </c>
      <c r="M1134" s="14">
        <v>4875</v>
      </c>
      <c r="N1134" s="14">
        <v>4875</v>
      </c>
      <c r="O1134" s="72">
        <v>4875</v>
      </c>
      <c r="P1134" s="72"/>
      <c r="Q1134" s="74">
        <v>75</v>
      </c>
      <c r="R1134" s="74"/>
      <c r="S1134" s="15">
        <v>0</v>
      </c>
      <c r="T1134" s="71" t="s">
        <v>18</v>
      </c>
      <c r="U1134" s="71"/>
    </row>
    <row r="1135" spans="1:21">
      <c r="A1135" s="2"/>
      <c r="B1135" s="5" t="s">
        <v>18</v>
      </c>
      <c r="C1135" s="14"/>
      <c r="D1135" s="14"/>
      <c r="E1135" s="14"/>
      <c r="F1135" s="53" t="s">
        <v>18</v>
      </c>
      <c r="G1135" s="14"/>
      <c r="H1135" s="53" t="s">
        <v>18</v>
      </c>
      <c r="I1135" s="5" t="s">
        <v>23</v>
      </c>
      <c r="J1135" s="13" t="s">
        <v>1508</v>
      </c>
      <c r="K1135" s="13" t="s">
        <v>368</v>
      </c>
      <c r="L1135" s="14">
        <v>3000</v>
      </c>
      <c r="M1135" s="14">
        <v>2000</v>
      </c>
      <c r="N1135" s="14">
        <v>3000</v>
      </c>
      <c r="O1135" s="72">
        <v>2000</v>
      </c>
      <c r="P1135" s="72"/>
      <c r="Q1135" s="74">
        <v>66.7</v>
      </c>
      <c r="R1135" s="74"/>
      <c r="S1135" s="15">
        <v>0</v>
      </c>
      <c r="T1135" s="71" t="s">
        <v>18</v>
      </c>
      <c r="U1135" s="71"/>
    </row>
    <row r="1136" spans="1:21" ht="25.5">
      <c r="A1136" s="2"/>
      <c r="B1136" s="5" t="s">
        <v>18</v>
      </c>
      <c r="C1136" s="14"/>
      <c r="D1136" s="14"/>
      <c r="E1136" s="14"/>
      <c r="F1136" s="53" t="s">
        <v>18</v>
      </c>
      <c r="G1136" s="14"/>
      <c r="H1136" s="53" t="s">
        <v>18</v>
      </c>
      <c r="I1136" s="5" t="s">
        <v>23</v>
      </c>
      <c r="J1136" s="13" t="s">
        <v>1509</v>
      </c>
      <c r="K1136" s="13" t="s">
        <v>1510</v>
      </c>
      <c r="L1136" s="14">
        <v>20</v>
      </c>
      <c r="M1136" s="14">
        <v>18</v>
      </c>
      <c r="N1136" s="14">
        <v>0</v>
      </c>
      <c r="O1136" s="72">
        <v>31</v>
      </c>
      <c r="P1136" s="72"/>
      <c r="Q1136" s="74">
        <v>155</v>
      </c>
      <c r="R1136" s="74"/>
      <c r="S1136" s="15">
        <v>72.2</v>
      </c>
      <c r="T1136" s="71" t="s">
        <v>1511</v>
      </c>
      <c r="U1136" s="71"/>
    </row>
    <row r="1137" spans="1:21" ht="25.5">
      <c r="A1137" s="2"/>
      <c r="B1137" s="5" t="s">
        <v>18</v>
      </c>
      <c r="C1137" s="14"/>
      <c r="D1137" s="14"/>
      <c r="E1137" s="14"/>
      <c r="F1137" s="53" t="s">
        <v>18</v>
      </c>
      <c r="G1137" s="14"/>
      <c r="H1137" s="53" t="s">
        <v>18</v>
      </c>
      <c r="I1137" s="5" t="s">
        <v>23</v>
      </c>
      <c r="J1137" s="13" t="s">
        <v>1512</v>
      </c>
      <c r="K1137" s="13" t="s">
        <v>1513</v>
      </c>
      <c r="L1137" s="14">
        <v>5</v>
      </c>
      <c r="M1137" s="14">
        <v>4</v>
      </c>
      <c r="N1137" s="14">
        <v>4</v>
      </c>
      <c r="O1137" s="72">
        <v>1</v>
      </c>
      <c r="P1137" s="72"/>
      <c r="Q1137" s="74">
        <v>20</v>
      </c>
      <c r="R1137" s="74"/>
      <c r="S1137" s="15">
        <v>-75</v>
      </c>
      <c r="T1137" s="71" t="s">
        <v>1514</v>
      </c>
      <c r="U1137" s="71"/>
    </row>
    <row r="1138" spans="1:21" ht="25.5">
      <c r="A1138" s="2"/>
      <c r="B1138" s="5" t="s">
        <v>18</v>
      </c>
      <c r="C1138" s="14"/>
      <c r="D1138" s="14"/>
      <c r="E1138" s="14"/>
      <c r="F1138" s="53" t="s">
        <v>18</v>
      </c>
      <c r="G1138" s="14"/>
      <c r="H1138" s="53" t="s">
        <v>18</v>
      </c>
      <c r="I1138" s="5" t="s">
        <v>23</v>
      </c>
      <c r="J1138" s="13" t="s">
        <v>1512</v>
      </c>
      <c r="K1138" s="13" t="s">
        <v>1515</v>
      </c>
      <c r="L1138" s="14">
        <v>226</v>
      </c>
      <c r="M1138" s="14">
        <v>166</v>
      </c>
      <c r="N1138" s="14">
        <v>738</v>
      </c>
      <c r="O1138" s="72">
        <v>46</v>
      </c>
      <c r="P1138" s="72"/>
      <c r="Q1138" s="74">
        <v>20.399999999999999</v>
      </c>
      <c r="R1138" s="74"/>
      <c r="S1138" s="15">
        <v>-72.3</v>
      </c>
      <c r="T1138" s="71" t="s">
        <v>1516</v>
      </c>
      <c r="U1138" s="71"/>
    </row>
    <row r="1139" spans="1:21" ht="25.5">
      <c r="A1139" s="2"/>
      <c r="B1139" s="5" t="s">
        <v>18</v>
      </c>
      <c r="C1139" s="14"/>
      <c r="D1139" s="14"/>
      <c r="E1139" s="14"/>
      <c r="F1139" s="53" t="s">
        <v>18</v>
      </c>
      <c r="G1139" s="14"/>
      <c r="H1139" s="53" t="s">
        <v>18</v>
      </c>
      <c r="I1139" s="5" t="s">
        <v>23</v>
      </c>
      <c r="J1139" s="13" t="s">
        <v>1517</v>
      </c>
      <c r="K1139" s="13" t="s">
        <v>1510</v>
      </c>
      <c r="L1139" s="14">
        <v>501</v>
      </c>
      <c r="M1139" s="14">
        <v>336</v>
      </c>
      <c r="N1139" s="14">
        <v>460</v>
      </c>
      <c r="O1139" s="72">
        <v>193</v>
      </c>
      <c r="P1139" s="72"/>
      <c r="Q1139" s="74">
        <v>38.5</v>
      </c>
      <c r="R1139" s="74"/>
      <c r="S1139" s="15">
        <v>-42.6</v>
      </c>
      <c r="T1139" s="71" t="s">
        <v>3576</v>
      </c>
      <c r="U1139" s="71"/>
    </row>
    <row r="1140" spans="1:21" ht="25.5">
      <c r="A1140" s="2"/>
      <c r="B1140" s="5" t="s">
        <v>18</v>
      </c>
      <c r="C1140" s="14"/>
      <c r="D1140" s="14"/>
      <c r="E1140" s="14"/>
      <c r="F1140" s="53" t="s">
        <v>18</v>
      </c>
      <c r="G1140" s="14"/>
      <c r="H1140" s="53" t="s">
        <v>18</v>
      </c>
      <c r="I1140" s="5" t="s">
        <v>23</v>
      </c>
      <c r="J1140" s="13" t="s">
        <v>1517</v>
      </c>
      <c r="K1140" s="13" t="s">
        <v>1518</v>
      </c>
      <c r="L1140" s="14">
        <v>556</v>
      </c>
      <c r="M1140" s="14">
        <v>364</v>
      </c>
      <c r="N1140" s="14">
        <v>466</v>
      </c>
      <c r="O1140" s="72">
        <v>395</v>
      </c>
      <c r="P1140" s="72"/>
      <c r="Q1140" s="74">
        <v>71</v>
      </c>
      <c r="R1140" s="74"/>
      <c r="S1140" s="15">
        <v>8.5</v>
      </c>
      <c r="T1140" s="71" t="s">
        <v>1519</v>
      </c>
      <c r="U1140" s="71"/>
    </row>
    <row r="1141" spans="1:21">
      <c r="A1141" s="2"/>
      <c r="B1141" s="5" t="s">
        <v>29</v>
      </c>
      <c r="C1141" s="14">
        <v>1165265564</v>
      </c>
      <c r="D1141" s="14">
        <v>1453747671</v>
      </c>
      <c r="E1141" s="14">
        <f t="shared" ref="E1141:E1142" si="236">D1141-C1141</f>
        <v>288482107</v>
      </c>
      <c r="F1141" s="53">
        <f t="shared" ref="F1141:F1142" si="237">IFERROR((D1141/C1141-1)*100,0)</f>
        <v>24.756769264658374</v>
      </c>
      <c r="G1141" s="14">
        <v>2326998881</v>
      </c>
      <c r="H1141" s="53">
        <v>62.5</v>
      </c>
      <c r="I1141" s="5" t="s">
        <v>18</v>
      </c>
      <c r="J1141" s="13" t="s">
        <v>18</v>
      </c>
      <c r="K1141" s="13" t="s">
        <v>18</v>
      </c>
      <c r="L1141" s="14"/>
      <c r="M1141" s="14"/>
      <c r="N1141" s="14"/>
      <c r="O1141" s="72"/>
      <c r="P1141" s="72"/>
      <c r="Q1141" s="70" t="s">
        <v>18</v>
      </c>
      <c r="R1141" s="70"/>
      <c r="S1141" s="12" t="s">
        <v>18</v>
      </c>
      <c r="T1141" s="71" t="s">
        <v>18</v>
      </c>
      <c r="U1141" s="71"/>
    </row>
    <row r="1142" spans="1:21" ht="25.5">
      <c r="A1142" s="13" t="s">
        <v>1520</v>
      </c>
      <c r="B1142" s="5" t="s">
        <v>1501</v>
      </c>
      <c r="C1142" s="14">
        <v>493032310</v>
      </c>
      <c r="D1142" s="14">
        <v>176119022</v>
      </c>
      <c r="E1142" s="14">
        <f t="shared" si="236"/>
        <v>-316913288</v>
      </c>
      <c r="F1142" s="53">
        <f t="shared" si="237"/>
        <v>-64.27840155141152</v>
      </c>
      <c r="G1142" s="14">
        <v>318026279</v>
      </c>
      <c r="H1142" s="53">
        <v>55.4</v>
      </c>
      <c r="I1142" s="5" t="s">
        <v>18</v>
      </c>
      <c r="J1142" s="13" t="s">
        <v>18</v>
      </c>
      <c r="K1142" s="13" t="s">
        <v>18</v>
      </c>
      <c r="L1142" s="14"/>
      <c r="M1142" s="14"/>
      <c r="N1142" s="14"/>
      <c r="O1142" s="72"/>
      <c r="P1142" s="72"/>
      <c r="Q1142" s="70" t="s">
        <v>18</v>
      </c>
      <c r="R1142" s="70"/>
      <c r="S1142" s="12" t="s">
        <v>18</v>
      </c>
      <c r="T1142" s="71" t="s">
        <v>18</v>
      </c>
      <c r="U1142" s="71"/>
    </row>
    <row r="1143" spans="1:21" ht="25.5">
      <c r="A1143" s="13" t="s">
        <v>1502</v>
      </c>
      <c r="B1143" s="5" t="s">
        <v>18</v>
      </c>
      <c r="C1143" s="14"/>
      <c r="D1143" s="14"/>
      <c r="E1143" s="14"/>
      <c r="F1143" s="53" t="s">
        <v>18</v>
      </c>
      <c r="G1143" s="14"/>
      <c r="H1143" s="53" t="s">
        <v>18</v>
      </c>
      <c r="I1143" s="5" t="s">
        <v>23</v>
      </c>
      <c r="J1143" s="13" t="s">
        <v>1521</v>
      </c>
      <c r="K1143" s="13" t="s">
        <v>1522</v>
      </c>
      <c r="L1143" s="14">
        <v>6</v>
      </c>
      <c r="M1143" s="14">
        <v>5</v>
      </c>
      <c r="N1143" s="14">
        <v>0</v>
      </c>
      <c r="O1143" s="72">
        <v>5</v>
      </c>
      <c r="P1143" s="72"/>
      <c r="Q1143" s="74">
        <v>83.3</v>
      </c>
      <c r="R1143" s="74"/>
      <c r="S1143" s="15">
        <v>0</v>
      </c>
      <c r="T1143" s="71" t="s">
        <v>18</v>
      </c>
      <c r="U1143" s="71"/>
    </row>
    <row r="1144" spans="1:21" ht="25.5">
      <c r="A1144" s="2"/>
      <c r="B1144" s="5" t="s">
        <v>18</v>
      </c>
      <c r="C1144" s="14"/>
      <c r="D1144" s="14"/>
      <c r="E1144" s="14"/>
      <c r="F1144" s="53" t="s">
        <v>18</v>
      </c>
      <c r="G1144" s="14"/>
      <c r="H1144" s="53" t="s">
        <v>18</v>
      </c>
      <c r="I1144" s="5" t="s">
        <v>23</v>
      </c>
      <c r="J1144" s="13" t="s">
        <v>1523</v>
      </c>
      <c r="K1144" s="13" t="s">
        <v>1524</v>
      </c>
      <c r="L1144" s="14">
        <v>118</v>
      </c>
      <c r="M1144" s="14">
        <v>80</v>
      </c>
      <c r="N1144" s="14">
        <v>45</v>
      </c>
      <c r="O1144" s="72">
        <v>40</v>
      </c>
      <c r="P1144" s="72"/>
      <c r="Q1144" s="74">
        <v>33.9</v>
      </c>
      <c r="R1144" s="74"/>
      <c r="S1144" s="15">
        <v>-50</v>
      </c>
      <c r="T1144" s="71" t="s">
        <v>3577</v>
      </c>
      <c r="U1144" s="71"/>
    </row>
    <row r="1145" spans="1:21" ht="25.5">
      <c r="A1145" s="2"/>
      <c r="B1145" s="5" t="s">
        <v>18</v>
      </c>
      <c r="C1145" s="14"/>
      <c r="D1145" s="14"/>
      <c r="E1145" s="14"/>
      <c r="F1145" s="53" t="s">
        <v>18</v>
      </c>
      <c r="G1145" s="14"/>
      <c r="H1145" s="53" t="s">
        <v>18</v>
      </c>
      <c r="I1145" s="5" t="s">
        <v>23</v>
      </c>
      <c r="J1145" s="13" t="s">
        <v>1525</v>
      </c>
      <c r="K1145" s="13" t="s">
        <v>1526</v>
      </c>
      <c r="L1145" s="14">
        <v>4484</v>
      </c>
      <c r="M1145" s="14">
        <v>3134</v>
      </c>
      <c r="N1145" s="14">
        <v>4035</v>
      </c>
      <c r="O1145" s="72">
        <v>3562</v>
      </c>
      <c r="P1145" s="72"/>
      <c r="Q1145" s="74">
        <v>79.400000000000006</v>
      </c>
      <c r="R1145" s="74"/>
      <c r="S1145" s="15">
        <v>13.7</v>
      </c>
      <c r="T1145" s="71" t="s">
        <v>1527</v>
      </c>
      <c r="U1145" s="71"/>
    </row>
    <row r="1146" spans="1:21">
      <c r="A1146" s="2"/>
      <c r="B1146" s="5" t="s">
        <v>18</v>
      </c>
      <c r="C1146" s="14"/>
      <c r="D1146" s="14"/>
      <c r="E1146" s="14"/>
      <c r="F1146" s="53" t="s">
        <v>18</v>
      </c>
      <c r="G1146" s="14"/>
      <c r="H1146" s="53" t="s">
        <v>18</v>
      </c>
      <c r="I1146" s="5" t="s">
        <v>23</v>
      </c>
      <c r="J1146" s="13" t="s">
        <v>1528</v>
      </c>
      <c r="K1146" s="13" t="s">
        <v>1526</v>
      </c>
      <c r="L1146" s="14">
        <v>83</v>
      </c>
      <c r="M1146" s="14">
        <v>63</v>
      </c>
      <c r="N1146" s="14">
        <v>59</v>
      </c>
      <c r="O1146" s="72">
        <v>25</v>
      </c>
      <c r="P1146" s="72"/>
      <c r="Q1146" s="74">
        <v>30.1</v>
      </c>
      <c r="R1146" s="74"/>
      <c r="S1146" s="15">
        <v>-60.3</v>
      </c>
      <c r="T1146" s="71" t="s">
        <v>1529</v>
      </c>
      <c r="U1146" s="71"/>
    </row>
    <row r="1147" spans="1:21">
      <c r="A1147" s="2"/>
      <c r="B1147" s="5" t="s">
        <v>29</v>
      </c>
      <c r="C1147" s="14">
        <v>493032310</v>
      </c>
      <c r="D1147" s="14">
        <v>176119022</v>
      </c>
      <c r="E1147" s="14">
        <f t="shared" ref="E1147:E1148" si="238">D1147-C1147</f>
        <v>-316913288</v>
      </c>
      <c r="F1147" s="53">
        <f t="shared" ref="F1147:F1148" si="239">IFERROR((D1147/C1147-1)*100,0)</f>
        <v>-64.27840155141152</v>
      </c>
      <c r="G1147" s="14">
        <v>318026279</v>
      </c>
      <c r="H1147" s="53">
        <v>55.4</v>
      </c>
      <c r="I1147" s="5" t="s">
        <v>18</v>
      </c>
      <c r="J1147" s="13" t="s">
        <v>18</v>
      </c>
      <c r="K1147" s="13" t="s">
        <v>18</v>
      </c>
      <c r="L1147" s="14"/>
      <c r="M1147" s="14"/>
      <c r="N1147" s="14"/>
      <c r="O1147" s="72"/>
      <c r="P1147" s="72"/>
      <c r="Q1147" s="70" t="s">
        <v>18</v>
      </c>
      <c r="R1147" s="70"/>
      <c r="S1147" s="12" t="s">
        <v>18</v>
      </c>
      <c r="T1147" s="71" t="s">
        <v>18</v>
      </c>
      <c r="U1147" s="71"/>
    </row>
    <row r="1148" spans="1:21" ht="25.5">
      <c r="A1148" s="13" t="s">
        <v>1530</v>
      </c>
      <c r="B1148" s="5" t="s">
        <v>1501</v>
      </c>
      <c r="C1148" s="14">
        <v>368609111</v>
      </c>
      <c r="D1148" s="14">
        <v>452568105</v>
      </c>
      <c r="E1148" s="14">
        <f t="shared" si="238"/>
        <v>83958994</v>
      </c>
      <c r="F1148" s="53">
        <f t="shared" si="239"/>
        <v>22.777243289572404</v>
      </c>
      <c r="G1148" s="14">
        <v>705831161</v>
      </c>
      <c r="H1148" s="53">
        <v>64.099999999999994</v>
      </c>
      <c r="I1148" s="5" t="s">
        <v>18</v>
      </c>
      <c r="J1148" s="13" t="s">
        <v>18</v>
      </c>
      <c r="K1148" s="13" t="s">
        <v>18</v>
      </c>
      <c r="L1148" s="14"/>
      <c r="M1148" s="14"/>
      <c r="N1148" s="14"/>
      <c r="O1148" s="72"/>
      <c r="P1148" s="72"/>
      <c r="Q1148" s="70" t="s">
        <v>18</v>
      </c>
      <c r="R1148" s="70"/>
      <c r="S1148" s="12" t="s">
        <v>18</v>
      </c>
      <c r="T1148" s="71" t="s">
        <v>18</v>
      </c>
      <c r="U1148" s="71"/>
    </row>
    <row r="1149" spans="1:21" ht="25.5">
      <c r="A1149" s="13" t="s">
        <v>1502</v>
      </c>
      <c r="B1149" s="5" t="s">
        <v>18</v>
      </c>
      <c r="C1149" s="14"/>
      <c r="D1149" s="14"/>
      <c r="E1149" s="14"/>
      <c r="F1149" s="53" t="s">
        <v>18</v>
      </c>
      <c r="G1149" s="14"/>
      <c r="H1149" s="53" t="s">
        <v>18</v>
      </c>
      <c r="I1149" s="5" t="s">
        <v>23</v>
      </c>
      <c r="J1149" s="13" t="s">
        <v>1531</v>
      </c>
      <c r="K1149" s="13" t="s">
        <v>1532</v>
      </c>
      <c r="L1149" s="14">
        <v>139</v>
      </c>
      <c r="M1149" s="14">
        <v>98</v>
      </c>
      <c r="N1149" s="14">
        <v>109</v>
      </c>
      <c r="O1149" s="72">
        <v>36</v>
      </c>
      <c r="P1149" s="72"/>
      <c r="Q1149" s="74">
        <v>25.9</v>
      </c>
      <c r="R1149" s="74"/>
      <c r="S1149" s="15">
        <v>-63.3</v>
      </c>
      <c r="T1149" s="71" t="s">
        <v>1533</v>
      </c>
      <c r="U1149" s="71"/>
    </row>
    <row r="1150" spans="1:21">
      <c r="A1150" s="2"/>
      <c r="B1150" s="5" t="s">
        <v>18</v>
      </c>
      <c r="C1150" s="14"/>
      <c r="D1150" s="14"/>
      <c r="E1150" s="14"/>
      <c r="F1150" s="53" t="s">
        <v>18</v>
      </c>
      <c r="G1150" s="14"/>
      <c r="H1150" s="53" t="s">
        <v>18</v>
      </c>
      <c r="I1150" s="5" t="s">
        <v>23</v>
      </c>
      <c r="J1150" s="13" t="s">
        <v>1534</v>
      </c>
      <c r="K1150" s="13" t="s">
        <v>1532</v>
      </c>
      <c r="L1150" s="14">
        <v>8</v>
      </c>
      <c r="M1150" s="14">
        <v>8</v>
      </c>
      <c r="N1150" s="14">
        <v>43</v>
      </c>
      <c r="O1150" s="72">
        <v>7</v>
      </c>
      <c r="P1150" s="72"/>
      <c r="Q1150" s="74">
        <v>87.5</v>
      </c>
      <c r="R1150" s="74"/>
      <c r="S1150" s="15">
        <v>-12.5</v>
      </c>
      <c r="T1150" s="71" t="s">
        <v>1535</v>
      </c>
      <c r="U1150" s="71"/>
    </row>
    <row r="1151" spans="1:21">
      <c r="A1151" s="2"/>
      <c r="B1151" s="5" t="s">
        <v>18</v>
      </c>
      <c r="C1151" s="14"/>
      <c r="D1151" s="14"/>
      <c r="E1151" s="14"/>
      <c r="F1151" s="53" t="s">
        <v>18</v>
      </c>
      <c r="G1151" s="14"/>
      <c r="H1151" s="53" t="s">
        <v>18</v>
      </c>
      <c r="I1151" s="5" t="s">
        <v>23</v>
      </c>
      <c r="J1151" s="13" t="s">
        <v>1536</v>
      </c>
      <c r="K1151" s="13" t="s">
        <v>1532</v>
      </c>
      <c r="L1151" s="14">
        <v>656</v>
      </c>
      <c r="M1151" s="14">
        <v>608</v>
      </c>
      <c r="N1151" s="14">
        <v>338</v>
      </c>
      <c r="O1151" s="72">
        <v>290</v>
      </c>
      <c r="P1151" s="72"/>
      <c r="Q1151" s="74">
        <v>44.2</v>
      </c>
      <c r="R1151" s="74"/>
      <c r="S1151" s="15">
        <v>-52.3</v>
      </c>
      <c r="T1151" s="71" t="s">
        <v>1537</v>
      </c>
      <c r="U1151" s="71"/>
    </row>
    <row r="1152" spans="1:21" ht="25.5">
      <c r="A1152" s="2"/>
      <c r="B1152" s="5" t="s">
        <v>18</v>
      </c>
      <c r="C1152" s="14"/>
      <c r="D1152" s="14"/>
      <c r="E1152" s="14"/>
      <c r="F1152" s="53" t="s">
        <v>18</v>
      </c>
      <c r="G1152" s="14"/>
      <c r="H1152" s="53" t="s">
        <v>18</v>
      </c>
      <c r="I1152" s="5" t="s">
        <v>23</v>
      </c>
      <c r="J1152" s="13" t="s">
        <v>1538</v>
      </c>
      <c r="K1152" s="13" t="s">
        <v>1532</v>
      </c>
      <c r="L1152" s="14">
        <v>104</v>
      </c>
      <c r="M1152" s="14">
        <v>78</v>
      </c>
      <c r="N1152" s="14">
        <v>1</v>
      </c>
      <c r="O1152" s="72">
        <v>97</v>
      </c>
      <c r="P1152" s="72"/>
      <c r="Q1152" s="74">
        <v>93.3</v>
      </c>
      <c r="R1152" s="74"/>
      <c r="S1152" s="15">
        <v>24.4</v>
      </c>
      <c r="T1152" s="71" t="s">
        <v>1539</v>
      </c>
      <c r="U1152" s="71"/>
    </row>
    <row r="1153" spans="1:21" ht="25.5">
      <c r="A1153" s="2"/>
      <c r="B1153" s="5" t="s">
        <v>18</v>
      </c>
      <c r="C1153" s="14"/>
      <c r="D1153" s="14"/>
      <c r="E1153" s="14"/>
      <c r="F1153" s="53" t="s">
        <v>18</v>
      </c>
      <c r="G1153" s="14"/>
      <c r="H1153" s="53" t="s">
        <v>18</v>
      </c>
      <c r="I1153" s="5" t="s">
        <v>23</v>
      </c>
      <c r="J1153" s="13" t="s">
        <v>1540</v>
      </c>
      <c r="K1153" s="13" t="s">
        <v>1510</v>
      </c>
      <c r="L1153" s="14">
        <v>250</v>
      </c>
      <c r="M1153" s="14">
        <v>167</v>
      </c>
      <c r="N1153" s="14">
        <v>0</v>
      </c>
      <c r="O1153" s="72">
        <v>237</v>
      </c>
      <c r="P1153" s="72"/>
      <c r="Q1153" s="74">
        <v>94.8</v>
      </c>
      <c r="R1153" s="74"/>
      <c r="S1153" s="15">
        <v>41.9</v>
      </c>
      <c r="T1153" s="71" t="s">
        <v>1541</v>
      </c>
      <c r="U1153" s="71"/>
    </row>
    <row r="1154" spans="1:21" ht="25.5">
      <c r="A1154" s="2"/>
      <c r="B1154" s="5" t="s">
        <v>18</v>
      </c>
      <c r="C1154" s="14"/>
      <c r="D1154" s="14"/>
      <c r="E1154" s="14"/>
      <c r="F1154" s="53" t="s">
        <v>18</v>
      </c>
      <c r="G1154" s="14"/>
      <c r="H1154" s="53" t="s">
        <v>18</v>
      </c>
      <c r="I1154" s="5" t="s">
        <v>23</v>
      </c>
      <c r="J1154" s="13" t="s">
        <v>1542</v>
      </c>
      <c r="K1154" s="13" t="s">
        <v>1356</v>
      </c>
      <c r="L1154" s="14">
        <v>320</v>
      </c>
      <c r="M1154" s="14">
        <v>320</v>
      </c>
      <c r="N1154" s="14">
        <v>330</v>
      </c>
      <c r="O1154" s="72">
        <v>505</v>
      </c>
      <c r="P1154" s="72"/>
      <c r="Q1154" s="74">
        <v>157.80000000000001</v>
      </c>
      <c r="R1154" s="74"/>
      <c r="S1154" s="15">
        <v>57.8</v>
      </c>
      <c r="T1154" s="71" t="s">
        <v>1543</v>
      </c>
      <c r="U1154" s="71"/>
    </row>
    <row r="1155" spans="1:21" ht="25.5">
      <c r="A1155" s="2"/>
      <c r="B1155" s="5" t="s">
        <v>18</v>
      </c>
      <c r="C1155" s="14"/>
      <c r="D1155" s="14"/>
      <c r="E1155" s="14"/>
      <c r="F1155" s="53" t="s">
        <v>18</v>
      </c>
      <c r="G1155" s="14"/>
      <c r="H1155" s="53" t="s">
        <v>18</v>
      </c>
      <c r="I1155" s="5" t="s">
        <v>23</v>
      </c>
      <c r="J1155" s="13" t="s">
        <v>1542</v>
      </c>
      <c r="K1155" s="13" t="s">
        <v>1544</v>
      </c>
      <c r="L1155" s="14">
        <v>23</v>
      </c>
      <c r="M1155" s="14">
        <v>23</v>
      </c>
      <c r="N1155" s="14">
        <v>7</v>
      </c>
      <c r="O1155" s="72">
        <v>18</v>
      </c>
      <c r="P1155" s="72"/>
      <c r="Q1155" s="74">
        <v>78.3</v>
      </c>
      <c r="R1155" s="74"/>
      <c r="S1155" s="15">
        <v>-21.7</v>
      </c>
      <c r="T1155" s="71" t="s">
        <v>1545</v>
      </c>
      <c r="U1155" s="71"/>
    </row>
    <row r="1156" spans="1:21" ht="25.5">
      <c r="A1156" s="2"/>
      <c r="B1156" s="5" t="s">
        <v>18</v>
      </c>
      <c r="C1156" s="14"/>
      <c r="D1156" s="14"/>
      <c r="E1156" s="14"/>
      <c r="F1156" s="53" t="s">
        <v>18</v>
      </c>
      <c r="G1156" s="14"/>
      <c r="H1156" s="53" t="s">
        <v>18</v>
      </c>
      <c r="I1156" s="5" t="s">
        <v>23</v>
      </c>
      <c r="J1156" s="13" t="s">
        <v>1546</v>
      </c>
      <c r="K1156" s="13" t="s">
        <v>1547</v>
      </c>
      <c r="L1156" s="14">
        <v>12</v>
      </c>
      <c r="M1156" s="14">
        <v>12</v>
      </c>
      <c r="N1156" s="14">
        <v>0</v>
      </c>
      <c r="O1156" s="72">
        <v>13</v>
      </c>
      <c r="P1156" s="72"/>
      <c r="Q1156" s="74">
        <v>108.3</v>
      </c>
      <c r="R1156" s="74"/>
      <c r="S1156" s="15">
        <v>8.3000000000000007</v>
      </c>
      <c r="T1156" s="71" t="s">
        <v>1548</v>
      </c>
      <c r="U1156" s="71"/>
    </row>
    <row r="1157" spans="1:21">
      <c r="A1157" s="2"/>
      <c r="B1157" s="5" t="s">
        <v>29</v>
      </c>
      <c r="C1157" s="14">
        <v>368609111</v>
      </c>
      <c r="D1157" s="14">
        <v>452568105</v>
      </c>
      <c r="E1157" s="14">
        <f>D1157-C1157</f>
        <v>83958994</v>
      </c>
      <c r="F1157" s="53">
        <f>IFERROR((D1157/C1157-1)*100,0)</f>
        <v>22.777243289572404</v>
      </c>
      <c r="G1157" s="14">
        <v>705831161</v>
      </c>
      <c r="H1157" s="53">
        <v>64.099999999999994</v>
      </c>
      <c r="I1157" s="5" t="s">
        <v>18</v>
      </c>
      <c r="J1157" s="13" t="s">
        <v>18</v>
      </c>
      <c r="K1157" s="13" t="s">
        <v>18</v>
      </c>
      <c r="L1157" s="14"/>
      <c r="M1157" s="14"/>
      <c r="N1157" s="14"/>
      <c r="O1157" s="72"/>
      <c r="P1157" s="72"/>
      <c r="Q1157" s="70" t="s">
        <v>18</v>
      </c>
      <c r="R1157" s="70"/>
      <c r="S1157" s="12" t="s">
        <v>18</v>
      </c>
      <c r="T1157" s="71" t="s">
        <v>18</v>
      </c>
      <c r="U1157" s="71"/>
    </row>
    <row r="1158" spans="1:21" ht="25.5">
      <c r="A1158" s="11" t="s">
        <v>1549</v>
      </c>
      <c r="B1158" s="5" t="s">
        <v>18</v>
      </c>
      <c r="C1158" s="14"/>
      <c r="D1158" s="14"/>
      <c r="E1158" s="14"/>
      <c r="F1158" s="53" t="s">
        <v>18</v>
      </c>
      <c r="G1158" s="14"/>
      <c r="H1158" s="53" t="s">
        <v>18</v>
      </c>
      <c r="I1158" s="5" t="s">
        <v>18</v>
      </c>
      <c r="J1158" s="13" t="s">
        <v>18</v>
      </c>
      <c r="K1158" s="13" t="s">
        <v>18</v>
      </c>
      <c r="L1158" s="14"/>
      <c r="M1158" s="14"/>
      <c r="N1158" s="14"/>
      <c r="O1158" s="72"/>
      <c r="P1158" s="72"/>
      <c r="Q1158" s="70" t="s">
        <v>18</v>
      </c>
      <c r="R1158" s="70"/>
      <c r="S1158" s="12" t="s">
        <v>18</v>
      </c>
      <c r="T1158" s="71" t="s">
        <v>18</v>
      </c>
      <c r="U1158" s="71"/>
    </row>
    <row r="1159" spans="1:21" ht="25.5">
      <c r="A1159" s="13" t="s">
        <v>1550</v>
      </c>
      <c r="B1159" s="5" t="s">
        <v>310</v>
      </c>
      <c r="C1159" s="14">
        <v>331406848</v>
      </c>
      <c r="D1159" s="14">
        <v>459281983</v>
      </c>
      <c r="E1159" s="14">
        <f>D1159-C1159</f>
        <v>127875135</v>
      </c>
      <c r="F1159" s="53">
        <f>IFERROR((D1159/C1159-1)*100,0)</f>
        <v>38.585543953515412</v>
      </c>
      <c r="G1159" s="14">
        <v>605410910</v>
      </c>
      <c r="H1159" s="53">
        <v>75.900000000000006</v>
      </c>
      <c r="I1159" s="5" t="s">
        <v>18</v>
      </c>
      <c r="J1159" s="13" t="s">
        <v>18</v>
      </c>
      <c r="K1159" s="13" t="s">
        <v>18</v>
      </c>
      <c r="L1159" s="14"/>
      <c r="M1159" s="14"/>
      <c r="N1159" s="14"/>
      <c r="O1159" s="72"/>
      <c r="P1159" s="72"/>
      <c r="Q1159" s="70" t="s">
        <v>18</v>
      </c>
      <c r="R1159" s="70"/>
      <c r="S1159" s="12" t="s">
        <v>18</v>
      </c>
      <c r="T1159" s="71" t="s">
        <v>18</v>
      </c>
      <c r="U1159" s="71"/>
    </row>
    <row r="1160" spans="1:21" ht="25.5">
      <c r="A1160" s="13" t="s">
        <v>1551</v>
      </c>
      <c r="B1160" s="5" t="s">
        <v>18</v>
      </c>
      <c r="C1160" s="14"/>
      <c r="D1160" s="14"/>
      <c r="E1160" s="14"/>
      <c r="F1160" s="53" t="s">
        <v>18</v>
      </c>
      <c r="G1160" s="14"/>
      <c r="H1160" s="53" t="s">
        <v>18</v>
      </c>
      <c r="I1160" s="5" t="s">
        <v>23</v>
      </c>
      <c r="J1160" s="13" t="s">
        <v>1552</v>
      </c>
      <c r="K1160" s="13" t="s">
        <v>80</v>
      </c>
      <c r="L1160" s="14">
        <v>97</v>
      </c>
      <c r="M1160" s="14">
        <v>97</v>
      </c>
      <c r="N1160" s="14">
        <v>89</v>
      </c>
      <c r="O1160" s="72">
        <v>85</v>
      </c>
      <c r="P1160" s="72"/>
      <c r="Q1160" s="70" t="s">
        <v>69</v>
      </c>
      <c r="R1160" s="70"/>
      <c r="S1160" s="15">
        <v>-12.4</v>
      </c>
      <c r="T1160" s="71" t="s">
        <v>1553</v>
      </c>
      <c r="U1160" s="71"/>
    </row>
    <row r="1161" spans="1:21">
      <c r="A1161" s="2"/>
      <c r="B1161" s="5" t="s">
        <v>18</v>
      </c>
      <c r="C1161" s="14"/>
      <c r="D1161" s="14"/>
      <c r="E1161" s="14"/>
      <c r="F1161" s="53" t="s">
        <v>18</v>
      </c>
      <c r="G1161" s="14"/>
      <c r="H1161" s="53" t="s">
        <v>18</v>
      </c>
      <c r="I1161" s="5" t="s">
        <v>23</v>
      </c>
      <c r="J1161" s="13" t="s">
        <v>1554</v>
      </c>
      <c r="K1161" s="13" t="s">
        <v>48</v>
      </c>
      <c r="L1161" s="14">
        <v>150</v>
      </c>
      <c r="M1161" s="14">
        <v>92</v>
      </c>
      <c r="N1161" s="14">
        <v>93</v>
      </c>
      <c r="O1161" s="72">
        <v>71</v>
      </c>
      <c r="P1161" s="72"/>
      <c r="Q1161" s="74">
        <v>47.3</v>
      </c>
      <c r="R1161" s="74"/>
      <c r="S1161" s="15">
        <v>-22.8</v>
      </c>
      <c r="T1161" s="71" t="s">
        <v>3578</v>
      </c>
      <c r="U1161" s="71"/>
    </row>
    <row r="1162" spans="1:21">
      <c r="A1162" s="2"/>
      <c r="B1162" s="5" t="s">
        <v>18</v>
      </c>
      <c r="C1162" s="14"/>
      <c r="D1162" s="14"/>
      <c r="E1162" s="14"/>
      <c r="F1162" s="53" t="s">
        <v>18</v>
      </c>
      <c r="G1162" s="14"/>
      <c r="H1162" s="53" t="s">
        <v>18</v>
      </c>
      <c r="I1162" s="5" t="s">
        <v>23</v>
      </c>
      <c r="J1162" s="13" t="s">
        <v>1555</v>
      </c>
      <c r="K1162" s="13" t="s">
        <v>48</v>
      </c>
      <c r="L1162" s="14">
        <v>500</v>
      </c>
      <c r="M1162" s="14">
        <v>350</v>
      </c>
      <c r="N1162" s="14">
        <v>297</v>
      </c>
      <c r="O1162" s="72">
        <v>355</v>
      </c>
      <c r="P1162" s="72"/>
      <c r="Q1162" s="74">
        <v>71</v>
      </c>
      <c r="R1162" s="74"/>
      <c r="S1162" s="15">
        <v>1.4</v>
      </c>
      <c r="T1162" s="71" t="s">
        <v>3578</v>
      </c>
      <c r="U1162" s="71"/>
    </row>
    <row r="1163" spans="1:21">
      <c r="A1163" s="2"/>
      <c r="B1163" s="5" t="s">
        <v>29</v>
      </c>
      <c r="C1163" s="14">
        <v>331406848</v>
      </c>
      <c r="D1163" s="14">
        <v>459281983</v>
      </c>
      <c r="E1163" s="14">
        <f t="shared" ref="E1163:E1164" si="240">D1163-C1163</f>
        <v>127875135</v>
      </c>
      <c r="F1163" s="53">
        <f t="shared" ref="F1163:F1164" si="241">IFERROR((D1163/C1163-1)*100,0)</f>
        <v>38.585543953515412</v>
      </c>
      <c r="G1163" s="14">
        <v>605410910</v>
      </c>
      <c r="H1163" s="53">
        <v>75.900000000000006</v>
      </c>
      <c r="I1163" s="5" t="s">
        <v>18</v>
      </c>
      <c r="J1163" s="13" t="s">
        <v>18</v>
      </c>
      <c r="K1163" s="13" t="s">
        <v>18</v>
      </c>
      <c r="L1163" s="14"/>
      <c r="M1163" s="14"/>
      <c r="N1163" s="14"/>
      <c r="O1163" s="72"/>
      <c r="P1163" s="72"/>
      <c r="Q1163" s="70" t="s">
        <v>18</v>
      </c>
      <c r="R1163" s="70"/>
      <c r="S1163" s="12" t="s">
        <v>18</v>
      </c>
      <c r="T1163" s="71" t="s">
        <v>18</v>
      </c>
      <c r="U1163" s="71"/>
    </row>
    <row r="1164" spans="1:21" ht="25.5">
      <c r="A1164" s="13" t="s">
        <v>1556</v>
      </c>
      <c r="B1164" s="5" t="s">
        <v>310</v>
      </c>
      <c r="C1164" s="14">
        <v>1812959283</v>
      </c>
      <c r="D1164" s="14">
        <v>2218028669</v>
      </c>
      <c r="E1164" s="14">
        <f t="shared" si="240"/>
        <v>405069386</v>
      </c>
      <c r="F1164" s="53">
        <f t="shared" si="241"/>
        <v>22.342994120072589</v>
      </c>
      <c r="G1164" s="14">
        <v>2866618652</v>
      </c>
      <c r="H1164" s="53">
        <v>77.400000000000006</v>
      </c>
      <c r="I1164" s="5" t="s">
        <v>18</v>
      </c>
      <c r="J1164" s="13" t="s">
        <v>18</v>
      </c>
      <c r="K1164" s="13" t="s">
        <v>18</v>
      </c>
      <c r="L1164" s="14"/>
      <c r="M1164" s="14"/>
      <c r="N1164" s="14"/>
      <c r="O1164" s="72"/>
      <c r="P1164" s="72"/>
      <c r="Q1164" s="70" t="s">
        <v>18</v>
      </c>
      <c r="R1164" s="70"/>
      <c r="S1164" s="12" t="s">
        <v>18</v>
      </c>
      <c r="T1164" s="71" t="s">
        <v>18</v>
      </c>
      <c r="U1164" s="71"/>
    </row>
    <row r="1165" spans="1:21" ht="25.5">
      <c r="A1165" s="13" t="s">
        <v>1557</v>
      </c>
      <c r="B1165" s="5" t="s">
        <v>18</v>
      </c>
      <c r="C1165" s="14"/>
      <c r="D1165" s="14"/>
      <c r="E1165" s="14"/>
      <c r="F1165" s="53" t="s">
        <v>18</v>
      </c>
      <c r="G1165" s="14"/>
      <c r="H1165" s="53" t="s">
        <v>18</v>
      </c>
      <c r="I1165" s="5" t="s">
        <v>23</v>
      </c>
      <c r="J1165" s="13" t="s">
        <v>1558</v>
      </c>
      <c r="K1165" s="13" t="s">
        <v>1356</v>
      </c>
      <c r="L1165" s="14">
        <v>20000</v>
      </c>
      <c r="M1165" s="14">
        <v>19467</v>
      </c>
      <c r="N1165" s="14">
        <v>17200</v>
      </c>
      <c r="O1165" s="72">
        <v>15114</v>
      </c>
      <c r="P1165" s="72"/>
      <c r="Q1165" s="70" t="s">
        <v>69</v>
      </c>
      <c r="R1165" s="70"/>
      <c r="S1165" s="15">
        <v>-22.4</v>
      </c>
      <c r="T1165" s="71" t="s">
        <v>3579</v>
      </c>
      <c r="U1165" s="71"/>
    </row>
    <row r="1166" spans="1:21">
      <c r="A1166" s="2"/>
      <c r="B1166" s="5" t="s">
        <v>18</v>
      </c>
      <c r="C1166" s="14"/>
      <c r="D1166" s="14"/>
      <c r="E1166" s="14"/>
      <c r="F1166" s="53" t="s">
        <v>18</v>
      </c>
      <c r="G1166" s="14"/>
      <c r="H1166" s="53" t="s">
        <v>18</v>
      </c>
      <c r="I1166" s="5" t="s">
        <v>23</v>
      </c>
      <c r="J1166" s="13" t="s">
        <v>1559</v>
      </c>
      <c r="K1166" s="13" t="s">
        <v>1560</v>
      </c>
      <c r="L1166" s="14">
        <v>8500</v>
      </c>
      <c r="M1166" s="14">
        <v>8000</v>
      </c>
      <c r="N1166" s="14">
        <v>8314</v>
      </c>
      <c r="O1166" s="72">
        <v>4638</v>
      </c>
      <c r="P1166" s="72"/>
      <c r="Q1166" s="70" t="s">
        <v>69</v>
      </c>
      <c r="R1166" s="70"/>
      <c r="S1166" s="15">
        <v>-42</v>
      </c>
      <c r="T1166" s="71" t="s">
        <v>3579</v>
      </c>
      <c r="U1166" s="71"/>
    </row>
    <row r="1167" spans="1:21" ht="12.75" customHeight="1">
      <c r="A1167" s="2"/>
      <c r="B1167" s="5" t="s">
        <v>18</v>
      </c>
      <c r="C1167" s="14"/>
      <c r="D1167" s="14"/>
      <c r="E1167" s="14"/>
      <c r="F1167" s="53" t="s">
        <v>18</v>
      </c>
      <c r="G1167" s="14"/>
      <c r="H1167" s="53" t="s">
        <v>18</v>
      </c>
      <c r="I1167" s="5" t="s">
        <v>23</v>
      </c>
      <c r="J1167" s="13" t="s">
        <v>1559</v>
      </c>
      <c r="K1167" s="13" t="s">
        <v>1561</v>
      </c>
      <c r="L1167" s="14">
        <v>9500</v>
      </c>
      <c r="M1167" s="14">
        <v>9500</v>
      </c>
      <c r="N1167" s="14">
        <v>3533</v>
      </c>
      <c r="O1167" s="72">
        <v>6592</v>
      </c>
      <c r="P1167" s="72"/>
      <c r="Q1167" s="70" t="s">
        <v>69</v>
      </c>
      <c r="R1167" s="70"/>
      <c r="S1167" s="15">
        <v>-30.6</v>
      </c>
      <c r="T1167" s="71" t="s">
        <v>3579</v>
      </c>
      <c r="U1167" s="71"/>
    </row>
    <row r="1168" spans="1:21" ht="12.75" customHeight="1">
      <c r="A1168" s="2"/>
      <c r="B1168" s="5" t="s">
        <v>18</v>
      </c>
      <c r="C1168" s="14"/>
      <c r="D1168" s="14"/>
      <c r="E1168" s="14"/>
      <c r="F1168" s="53" t="s">
        <v>18</v>
      </c>
      <c r="G1168" s="14"/>
      <c r="H1168" s="53" t="s">
        <v>18</v>
      </c>
      <c r="I1168" s="5" t="s">
        <v>23</v>
      </c>
      <c r="J1168" s="13" t="s">
        <v>1559</v>
      </c>
      <c r="K1168" s="13" t="s">
        <v>1562</v>
      </c>
      <c r="L1168" s="14">
        <v>970000</v>
      </c>
      <c r="M1168" s="14">
        <v>970000</v>
      </c>
      <c r="N1168" s="14">
        <v>877896</v>
      </c>
      <c r="O1168" s="72">
        <v>772733</v>
      </c>
      <c r="P1168" s="72"/>
      <c r="Q1168" s="70" t="s">
        <v>69</v>
      </c>
      <c r="R1168" s="70"/>
      <c r="S1168" s="15">
        <v>-20.3</v>
      </c>
      <c r="T1168" s="71" t="s">
        <v>3579</v>
      </c>
      <c r="U1168" s="71"/>
    </row>
    <row r="1169" spans="1:21" ht="12.75" customHeight="1">
      <c r="A1169" s="2"/>
      <c r="B1169" s="5" t="s">
        <v>18</v>
      </c>
      <c r="C1169" s="14"/>
      <c r="D1169" s="14"/>
      <c r="E1169" s="14"/>
      <c r="F1169" s="53" t="s">
        <v>18</v>
      </c>
      <c r="G1169" s="14"/>
      <c r="H1169" s="53" t="s">
        <v>18</v>
      </c>
      <c r="I1169" s="5" t="s">
        <v>23</v>
      </c>
      <c r="J1169" s="13" t="s">
        <v>1563</v>
      </c>
      <c r="K1169" s="13" t="s">
        <v>1356</v>
      </c>
      <c r="L1169" s="14">
        <v>9750</v>
      </c>
      <c r="M1169" s="14">
        <v>9500</v>
      </c>
      <c r="N1169" s="14">
        <v>9078</v>
      </c>
      <c r="O1169" s="72">
        <v>8014</v>
      </c>
      <c r="P1169" s="72"/>
      <c r="Q1169" s="70" t="s">
        <v>69</v>
      </c>
      <c r="R1169" s="70"/>
      <c r="S1169" s="15">
        <v>-15.6</v>
      </c>
      <c r="T1169" s="71" t="s">
        <v>3579</v>
      </c>
      <c r="U1169" s="71"/>
    </row>
    <row r="1170" spans="1:21">
      <c r="A1170" s="2"/>
      <c r="B1170" s="5" t="s">
        <v>18</v>
      </c>
      <c r="C1170" s="14"/>
      <c r="D1170" s="14"/>
      <c r="E1170" s="14"/>
      <c r="F1170" s="53" t="s">
        <v>18</v>
      </c>
      <c r="G1170" s="14"/>
      <c r="H1170" s="53" t="s">
        <v>18</v>
      </c>
      <c r="I1170" s="5" t="s">
        <v>23</v>
      </c>
      <c r="J1170" s="13" t="s">
        <v>1564</v>
      </c>
      <c r="K1170" s="13" t="s">
        <v>78</v>
      </c>
      <c r="L1170" s="14">
        <v>120000</v>
      </c>
      <c r="M1170" s="14">
        <v>90000</v>
      </c>
      <c r="N1170" s="14">
        <v>89103</v>
      </c>
      <c r="O1170" s="72">
        <v>165989</v>
      </c>
      <c r="P1170" s="72"/>
      <c r="Q1170" s="74">
        <v>138.30000000000001</v>
      </c>
      <c r="R1170" s="74"/>
      <c r="S1170" s="15">
        <v>84.4</v>
      </c>
      <c r="T1170" s="71" t="s">
        <v>1565</v>
      </c>
      <c r="U1170" s="71"/>
    </row>
    <row r="1171" spans="1:21">
      <c r="A1171" s="2"/>
      <c r="B1171" s="5" t="s">
        <v>18</v>
      </c>
      <c r="C1171" s="14"/>
      <c r="D1171" s="14"/>
      <c r="E1171" s="14"/>
      <c r="F1171" s="53" t="s">
        <v>18</v>
      </c>
      <c r="G1171" s="14"/>
      <c r="H1171" s="53" t="s">
        <v>18</v>
      </c>
      <c r="I1171" s="5" t="s">
        <v>23</v>
      </c>
      <c r="J1171" s="13" t="s">
        <v>236</v>
      </c>
      <c r="K1171" s="13" t="s">
        <v>48</v>
      </c>
      <c r="L1171" s="14">
        <v>700</v>
      </c>
      <c r="M1171" s="14">
        <v>525</v>
      </c>
      <c r="N1171" s="14">
        <v>445</v>
      </c>
      <c r="O1171" s="72">
        <v>387</v>
      </c>
      <c r="P1171" s="72"/>
      <c r="Q1171" s="74">
        <v>55.3</v>
      </c>
      <c r="R1171" s="74"/>
      <c r="S1171" s="15">
        <v>-26.3</v>
      </c>
      <c r="T1171" s="71" t="s">
        <v>1566</v>
      </c>
      <c r="U1171" s="71"/>
    </row>
    <row r="1172" spans="1:21">
      <c r="A1172" s="2"/>
      <c r="B1172" s="5" t="s">
        <v>18</v>
      </c>
      <c r="C1172" s="14"/>
      <c r="D1172" s="14"/>
      <c r="E1172" s="14"/>
      <c r="F1172" s="53" t="s">
        <v>18</v>
      </c>
      <c r="G1172" s="14"/>
      <c r="H1172" s="53" t="s">
        <v>18</v>
      </c>
      <c r="I1172" s="5" t="s">
        <v>23</v>
      </c>
      <c r="J1172" s="13" t="s">
        <v>1552</v>
      </c>
      <c r="K1172" s="13" t="s">
        <v>80</v>
      </c>
      <c r="L1172" s="14">
        <v>257</v>
      </c>
      <c r="M1172" s="14">
        <v>251</v>
      </c>
      <c r="N1172" s="14">
        <v>208</v>
      </c>
      <c r="O1172" s="72">
        <v>247</v>
      </c>
      <c r="P1172" s="72"/>
      <c r="Q1172" s="70" t="s">
        <v>69</v>
      </c>
      <c r="R1172" s="70"/>
      <c r="S1172" s="15">
        <v>-1.6</v>
      </c>
      <c r="T1172" s="71" t="s">
        <v>3580</v>
      </c>
      <c r="U1172" s="71"/>
    </row>
    <row r="1173" spans="1:21">
      <c r="A1173" s="2"/>
      <c r="B1173" s="5" t="s">
        <v>18</v>
      </c>
      <c r="C1173" s="14"/>
      <c r="D1173" s="14"/>
      <c r="E1173" s="14"/>
      <c r="F1173" s="53" t="s">
        <v>18</v>
      </c>
      <c r="G1173" s="14"/>
      <c r="H1173" s="53" t="s">
        <v>18</v>
      </c>
      <c r="I1173" s="5" t="s">
        <v>23</v>
      </c>
      <c r="J1173" s="13" t="s">
        <v>1554</v>
      </c>
      <c r="K1173" s="13" t="s">
        <v>48</v>
      </c>
      <c r="L1173" s="14">
        <v>850</v>
      </c>
      <c r="M1173" s="14">
        <v>550</v>
      </c>
      <c r="N1173" s="14">
        <v>340</v>
      </c>
      <c r="O1173" s="72">
        <v>301</v>
      </c>
      <c r="P1173" s="72"/>
      <c r="Q1173" s="74">
        <v>35.4</v>
      </c>
      <c r="R1173" s="74"/>
      <c r="S1173" s="15">
        <v>-45.3</v>
      </c>
      <c r="T1173" s="71" t="s">
        <v>3578</v>
      </c>
      <c r="U1173" s="71"/>
    </row>
    <row r="1174" spans="1:21" ht="12.75" customHeight="1">
      <c r="A1174" s="2"/>
      <c r="B1174" s="5" t="s">
        <v>18</v>
      </c>
      <c r="C1174" s="14"/>
      <c r="D1174" s="14"/>
      <c r="E1174" s="14"/>
      <c r="F1174" s="53" t="s">
        <v>18</v>
      </c>
      <c r="G1174" s="14"/>
      <c r="H1174" s="53" t="s">
        <v>18</v>
      </c>
      <c r="I1174" s="5" t="s">
        <v>23</v>
      </c>
      <c r="J1174" s="13" t="s">
        <v>1555</v>
      </c>
      <c r="K1174" s="13" t="s">
        <v>48</v>
      </c>
      <c r="L1174" s="14">
        <v>1700</v>
      </c>
      <c r="M1174" s="14">
        <v>1100</v>
      </c>
      <c r="N1174" s="14">
        <v>986</v>
      </c>
      <c r="O1174" s="72">
        <v>695</v>
      </c>
      <c r="P1174" s="72"/>
      <c r="Q1174" s="74">
        <v>40.9</v>
      </c>
      <c r="R1174" s="74"/>
      <c r="S1174" s="15">
        <v>-36.799999999999997</v>
      </c>
      <c r="T1174" s="71" t="s">
        <v>3578</v>
      </c>
      <c r="U1174" s="71"/>
    </row>
    <row r="1175" spans="1:21">
      <c r="A1175" s="2"/>
      <c r="B1175" s="5" t="s">
        <v>18</v>
      </c>
      <c r="C1175" s="14"/>
      <c r="D1175" s="14"/>
      <c r="E1175" s="14"/>
      <c r="F1175" s="53" t="s">
        <v>18</v>
      </c>
      <c r="G1175" s="14"/>
      <c r="H1175" s="53" t="s">
        <v>18</v>
      </c>
      <c r="I1175" s="5" t="s">
        <v>23</v>
      </c>
      <c r="J1175" s="13" t="s">
        <v>1567</v>
      </c>
      <c r="K1175" s="13" t="s">
        <v>1568</v>
      </c>
      <c r="L1175" s="14">
        <v>25</v>
      </c>
      <c r="M1175" s="14">
        <v>19</v>
      </c>
      <c r="N1175" s="14">
        <v>14</v>
      </c>
      <c r="O1175" s="72">
        <v>33</v>
      </c>
      <c r="P1175" s="72"/>
      <c r="Q1175" s="74">
        <v>132</v>
      </c>
      <c r="R1175" s="74"/>
      <c r="S1175" s="15">
        <v>73.7</v>
      </c>
      <c r="T1175" s="71" t="s">
        <v>1569</v>
      </c>
      <c r="U1175" s="71"/>
    </row>
    <row r="1176" spans="1:21" ht="25.5">
      <c r="A1176" s="2"/>
      <c r="B1176" s="5" t="s">
        <v>18</v>
      </c>
      <c r="C1176" s="14"/>
      <c r="D1176" s="14"/>
      <c r="E1176" s="14"/>
      <c r="F1176" s="53" t="s">
        <v>18</v>
      </c>
      <c r="G1176" s="14"/>
      <c r="H1176" s="53" t="s">
        <v>18</v>
      </c>
      <c r="I1176" s="5" t="s">
        <v>23</v>
      </c>
      <c r="J1176" s="13" t="s">
        <v>1570</v>
      </c>
      <c r="K1176" s="13" t="s">
        <v>1356</v>
      </c>
      <c r="L1176" s="14">
        <v>5500</v>
      </c>
      <c r="M1176" s="14">
        <v>5500</v>
      </c>
      <c r="N1176" s="14">
        <v>4913</v>
      </c>
      <c r="O1176" s="72">
        <v>5502</v>
      </c>
      <c r="P1176" s="72"/>
      <c r="Q1176" s="70" t="s">
        <v>69</v>
      </c>
      <c r="R1176" s="70"/>
      <c r="S1176" s="15">
        <v>0</v>
      </c>
      <c r="T1176" s="71" t="s">
        <v>3581</v>
      </c>
      <c r="U1176" s="71"/>
    </row>
    <row r="1177" spans="1:21" ht="25.5">
      <c r="A1177" s="2"/>
      <c r="B1177" s="5" t="s">
        <v>18</v>
      </c>
      <c r="C1177" s="14"/>
      <c r="D1177" s="14"/>
      <c r="E1177" s="14"/>
      <c r="F1177" s="53" t="s">
        <v>18</v>
      </c>
      <c r="G1177" s="14"/>
      <c r="H1177" s="53" t="s">
        <v>18</v>
      </c>
      <c r="I1177" s="5" t="s">
        <v>23</v>
      </c>
      <c r="J1177" s="13" t="s">
        <v>1571</v>
      </c>
      <c r="K1177" s="13" t="s">
        <v>1356</v>
      </c>
      <c r="L1177" s="14">
        <v>8150</v>
      </c>
      <c r="M1177" s="14">
        <v>8000</v>
      </c>
      <c r="N1177" s="14">
        <v>8541</v>
      </c>
      <c r="O1177" s="72">
        <v>6592</v>
      </c>
      <c r="P1177" s="72"/>
      <c r="Q1177" s="70" t="s">
        <v>69</v>
      </c>
      <c r="R1177" s="70"/>
      <c r="S1177" s="15">
        <v>-17.600000000000001</v>
      </c>
      <c r="T1177" s="71" t="s">
        <v>3582</v>
      </c>
      <c r="U1177" s="71"/>
    </row>
    <row r="1178" spans="1:21" ht="25.5" customHeight="1">
      <c r="A1178" s="2"/>
      <c r="B1178" s="5" t="s">
        <v>18</v>
      </c>
      <c r="C1178" s="14"/>
      <c r="D1178" s="14"/>
      <c r="E1178" s="14"/>
      <c r="F1178" s="53" t="s">
        <v>18</v>
      </c>
      <c r="G1178" s="14"/>
      <c r="H1178" s="53" t="s">
        <v>18</v>
      </c>
      <c r="I1178" s="5" t="s">
        <v>23</v>
      </c>
      <c r="J1178" s="13" t="s">
        <v>1572</v>
      </c>
      <c r="K1178" s="13" t="s">
        <v>1356</v>
      </c>
      <c r="L1178" s="14">
        <v>6000</v>
      </c>
      <c r="M1178" s="14">
        <v>6000</v>
      </c>
      <c r="N1178" s="14">
        <v>6385</v>
      </c>
      <c r="O1178" s="72">
        <v>5757</v>
      </c>
      <c r="P1178" s="72"/>
      <c r="Q1178" s="70" t="s">
        <v>69</v>
      </c>
      <c r="R1178" s="70"/>
      <c r="S1178" s="15">
        <v>-4</v>
      </c>
      <c r="T1178" s="71" t="s">
        <v>3582</v>
      </c>
      <c r="U1178" s="71"/>
    </row>
    <row r="1179" spans="1:21">
      <c r="A1179" s="2"/>
      <c r="B1179" s="5" t="s">
        <v>29</v>
      </c>
      <c r="C1179" s="14">
        <v>1812959283</v>
      </c>
      <c r="D1179" s="14">
        <v>2218028669</v>
      </c>
      <c r="E1179" s="14">
        <f>D1179-C1179</f>
        <v>405069386</v>
      </c>
      <c r="F1179" s="53">
        <f>IFERROR((D1179/C1179-1)*100,0)</f>
        <v>22.342994120072589</v>
      </c>
      <c r="G1179" s="14">
        <v>2866618652</v>
      </c>
      <c r="H1179" s="53">
        <v>77.400000000000006</v>
      </c>
      <c r="I1179" s="5" t="s">
        <v>18</v>
      </c>
      <c r="J1179" s="13" t="s">
        <v>18</v>
      </c>
      <c r="K1179" s="13" t="s">
        <v>18</v>
      </c>
      <c r="L1179" s="14"/>
      <c r="M1179" s="14"/>
      <c r="N1179" s="14"/>
      <c r="O1179" s="72"/>
      <c r="P1179" s="72"/>
      <c r="Q1179" s="70" t="s">
        <v>18</v>
      </c>
      <c r="R1179" s="70"/>
      <c r="S1179" s="12" t="s">
        <v>18</v>
      </c>
      <c r="T1179" s="71" t="s">
        <v>18</v>
      </c>
      <c r="U1179" s="71"/>
    </row>
    <row r="1180" spans="1:21" ht="25.5">
      <c r="A1180" s="11" t="s">
        <v>1573</v>
      </c>
      <c r="B1180" s="5" t="s">
        <v>18</v>
      </c>
      <c r="C1180" s="14"/>
      <c r="D1180" s="14"/>
      <c r="E1180" s="14"/>
      <c r="F1180" s="53" t="s">
        <v>18</v>
      </c>
      <c r="G1180" s="14"/>
      <c r="H1180" s="53" t="s">
        <v>18</v>
      </c>
      <c r="I1180" s="5" t="s">
        <v>18</v>
      </c>
      <c r="J1180" s="13" t="s">
        <v>18</v>
      </c>
      <c r="K1180" s="13" t="s">
        <v>18</v>
      </c>
      <c r="L1180" s="14"/>
      <c r="M1180" s="14"/>
      <c r="N1180" s="14"/>
      <c r="O1180" s="72"/>
      <c r="P1180" s="72"/>
      <c r="Q1180" s="70" t="s">
        <v>18</v>
      </c>
      <c r="R1180" s="70"/>
      <c r="S1180" s="12" t="s">
        <v>18</v>
      </c>
      <c r="T1180" s="71" t="s">
        <v>18</v>
      </c>
      <c r="U1180" s="71"/>
    </row>
    <row r="1181" spans="1:21">
      <c r="A1181" s="13" t="s">
        <v>1574</v>
      </c>
      <c r="B1181" s="5" t="s">
        <v>1501</v>
      </c>
      <c r="C1181" s="14">
        <v>106557749</v>
      </c>
      <c r="D1181" s="14">
        <v>314950659</v>
      </c>
      <c r="E1181" s="14">
        <f>D1181-C1181</f>
        <v>208392910</v>
      </c>
      <c r="F1181" s="53">
        <f>IFERROR((D1181/C1181-1)*100,0)</f>
        <v>195.56804827023888</v>
      </c>
      <c r="G1181" s="14">
        <v>459144000</v>
      </c>
      <c r="H1181" s="53">
        <v>68.599999999999994</v>
      </c>
      <c r="I1181" s="5" t="s">
        <v>18</v>
      </c>
      <c r="J1181" s="13" t="s">
        <v>18</v>
      </c>
      <c r="K1181" s="13" t="s">
        <v>18</v>
      </c>
      <c r="L1181" s="14"/>
      <c r="M1181" s="14"/>
      <c r="N1181" s="14"/>
      <c r="O1181" s="72"/>
      <c r="P1181" s="72"/>
      <c r="Q1181" s="70" t="s">
        <v>18</v>
      </c>
      <c r="R1181" s="70"/>
      <c r="S1181" s="12" t="s">
        <v>18</v>
      </c>
      <c r="T1181" s="71" t="s">
        <v>18</v>
      </c>
      <c r="U1181" s="71"/>
    </row>
    <row r="1182" spans="1:21" ht="25.5">
      <c r="A1182" s="13" t="s">
        <v>1575</v>
      </c>
      <c r="B1182" s="5" t="s">
        <v>18</v>
      </c>
      <c r="C1182" s="14"/>
      <c r="D1182" s="14"/>
      <c r="E1182" s="14"/>
      <c r="F1182" s="53" t="s">
        <v>18</v>
      </c>
      <c r="G1182" s="14"/>
      <c r="H1182" s="53" t="s">
        <v>18</v>
      </c>
      <c r="I1182" s="5" t="s">
        <v>23</v>
      </c>
      <c r="J1182" s="13" t="s">
        <v>1576</v>
      </c>
      <c r="K1182" s="13" t="s">
        <v>191</v>
      </c>
      <c r="L1182" s="14">
        <v>300</v>
      </c>
      <c r="M1182" s="14">
        <v>222</v>
      </c>
      <c r="N1182" s="14">
        <v>240</v>
      </c>
      <c r="O1182" s="72">
        <v>223</v>
      </c>
      <c r="P1182" s="72"/>
      <c r="Q1182" s="74">
        <v>74.3</v>
      </c>
      <c r="R1182" s="74"/>
      <c r="S1182" s="15">
        <v>0.5</v>
      </c>
      <c r="T1182" s="71" t="s">
        <v>3583</v>
      </c>
      <c r="U1182" s="71"/>
    </row>
    <row r="1183" spans="1:21">
      <c r="A1183" s="2"/>
      <c r="B1183" s="5" t="s">
        <v>29</v>
      </c>
      <c r="C1183" s="14">
        <v>106557749</v>
      </c>
      <c r="D1183" s="14">
        <v>314950659</v>
      </c>
      <c r="E1183" s="14">
        <f>D1183-C1183</f>
        <v>208392910</v>
      </c>
      <c r="F1183" s="53">
        <f>IFERROR((D1183/C1183-1)*100,0)</f>
        <v>195.56804827023888</v>
      </c>
      <c r="G1183" s="14">
        <v>459144000</v>
      </c>
      <c r="H1183" s="53">
        <v>68.599999999999994</v>
      </c>
      <c r="I1183" s="5" t="s">
        <v>18</v>
      </c>
      <c r="J1183" s="13" t="s">
        <v>18</v>
      </c>
      <c r="K1183" s="13" t="s">
        <v>18</v>
      </c>
      <c r="L1183" s="14"/>
      <c r="M1183" s="14"/>
      <c r="N1183" s="14"/>
      <c r="O1183" s="72"/>
      <c r="P1183" s="72"/>
      <c r="Q1183" s="70" t="s">
        <v>18</v>
      </c>
      <c r="R1183" s="70"/>
      <c r="S1183" s="12" t="s">
        <v>18</v>
      </c>
      <c r="T1183" s="71" t="s">
        <v>18</v>
      </c>
      <c r="U1183" s="71"/>
    </row>
    <row r="1184" spans="1:21">
      <c r="A1184" s="11" t="s">
        <v>1577</v>
      </c>
      <c r="B1184" s="5" t="s">
        <v>18</v>
      </c>
      <c r="C1184" s="14"/>
      <c r="D1184" s="14"/>
      <c r="E1184" s="14"/>
      <c r="F1184" s="53" t="s">
        <v>18</v>
      </c>
      <c r="G1184" s="14"/>
      <c r="H1184" s="53" t="s">
        <v>18</v>
      </c>
      <c r="I1184" s="5" t="s">
        <v>18</v>
      </c>
      <c r="J1184" s="13" t="s">
        <v>18</v>
      </c>
      <c r="K1184" s="13" t="s">
        <v>18</v>
      </c>
      <c r="L1184" s="14"/>
      <c r="M1184" s="14"/>
      <c r="N1184" s="14"/>
      <c r="O1184" s="72"/>
      <c r="P1184" s="72"/>
      <c r="Q1184" s="70" t="s">
        <v>18</v>
      </c>
      <c r="R1184" s="70"/>
      <c r="S1184" s="12" t="s">
        <v>18</v>
      </c>
      <c r="T1184" s="71" t="s">
        <v>18</v>
      </c>
      <c r="U1184" s="71"/>
    </row>
    <row r="1185" spans="1:21" ht="25.5">
      <c r="A1185" s="13" t="s">
        <v>1578</v>
      </c>
      <c r="B1185" s="5" t="s">
        <v>457</v>
      </c>
      <c r="C1185" s="14">
        <v>770997</v>
      </c>
      <c r="D1185" s="14">
        <v>2384000</v>
      </c>
      <c r="E1185" s="14">
        <f t="shared" ref="E1185:E1186" si="242">D1185-C1185</f>
        <v>1613003</v>
      </c>
      <c r="F1185" s="53">
        <f t="shared" ref="F1185:F1186" si="243">IFERROR((D1185/C1185-1)*100,0)</f>
        <v>209.21002286649625</v>
      </c>
      <c r="G1185" s="14">
        <v>2384000</v>
      </c>
      <c r="H1185" s="53">
        <v>100</v>
      </c>
      <c r="I1185" s="5" t="s">
        <v>18</v>
      </c>
      <c r="J1185" s="13" t="s">
        <v>18</v>
      </c>
      <c r="K1185" s="13" t="s">
        <v>18</v>
      </c>
      <c r="L1185" s="14"/>
      <c r="M1185" s="14"/>
      <c r="N1185" s="14"/>
      <c r="O1185" s="72"/>
      <c r="P1185" s="72"/>
      <c r="Q1185" s="70" t="s">
        <v>18</v>
      </c>
      <c r="R1185" s="70"/>
      <c r="S1185" s="12" t="s">
        <v>18</v>
      </c>
      <c r="T1185" s="71" t="s">
        <v>18</v>
      </c>
      <c r="U1185" s="71"/>
    </row>
    <row r="1186" spans="1:21">
      <c r="A1186" s="2"/>
      <c r="B1186" s="5" t="s">
        <v>1216</v>
      </c>
      <c r="C1186" s="14">
        <v>171277425</v>
      </c>
      <c r="D1186" s="14">
        <v>217716013</v>
      </c>
      <c r="E1186" s="14">
        <f t="shared" si="242"/>
        <v>46438588</v>
      </c>
      <c r="F1186" s="53">
        <f t="shared" si="243"/>
        <v>27.113081598465172</v>
      </c>
      <c r="G1186" s="14">
        <v>312414000</v>
      </c>
      <c r="H1186" s="53">
        <v>69.7</v>
      </c>
      <c r="I1186" s="5" t="s">
        <v>18</v>
      </c>
      <c r="J1186" s="13" t="s">
        <v>18</v>
      </c>
      <c r="K1186" s="13" t="s">
        <v>18</v>
      </c>
      <c r="L1186" s="14"/>
      <c r="M1186" s="14"/>
      <c r="N1186" s="14"/>
      <c r="O1186" s="72"/>
      <c r="P1186" s="72"/>
      <c r="Q1186" s="70" t="s">
        <v>18</v>
      </c>
      <c r="R1186" s="70"/>
      <c r="S1186" s="12" t="s">
        <v>18</v>
      </c>
      <c r="T1186" s="71" t="s">
        <v>18</v>
      </c>
      <c r="U1186" s="71"/>
    </row>
    <row r="1187" spans="1:21">
      <c r="A1187" s="13" t="s">
        <v>1579</v>
      </c>
      <c r="B1187" s="5" t="s">
        <v>18</v>
      </c>
      <c r="C1187" s="14"/>
      <c r="D1187" s="14"/>
      <c r="E1187" s="14"/>
      <c r="F1187" s="53" t="s">
        <v>18</v>
      </c>
      <c r="G1187" s="14"/>
      <c r="H1187" s="53" t="s">
        <v>18</v>
      </c>
      <c r="I1187" s="5" t="s">
        <v>23</v>
      </c>
      <c r="J1187" s="13" t="s">
        <v>1580</v>
      </c>
      <c r="K1187" s="13" t="s">
        <v>88</v>
      </c>
      <c r="L1187" s="14">
        <v>28001</v>
      </c>
      <c r="M1187" s="14">
        <v>24318</v>
      </c>
      <c r="N1187" s="14">
        <v>24130</v>
      </c>
      <c r="O1187" s="72">
        <v>25846</v>
      </c>
      <c r="P1187" s="72"/>
      <c r="Q1187" s="74">
        <v>92.3</v>
      </c>
      <c r="R1187" s="74"/>
      <c r="S1187" s="15">
        <v>6.3</v>
      </c>
      <c r="T1187" s="71" t="s">
        <v>3584</v>
      </c>
      <c r="U1187" s="71"/>
    </row>
    <row r="1188" spans="1:21">
      <c r="A1188" s="2"/>
      <c r="B1188" s="5" t="s">
        <v>18</v>
      </c>
      <c r="C1188" s="14"/>
      <c r="D1188" s="14"/>
      <c r="E1188" s="14"/>
      <c r="F1188" s="53" t="s">
        <v>18</v>
      </c>
      <c r="G1188" s="14"/>
      <c r="H1188" s="53" t="s">
        <v>18</v>
      </c>
      <c r="I1188" s="5" t="s">
        <v>23</v>
      </c>
      <c r="J1188" s="13" t="s">
        <v>1581</v>
      </c>
      <c r="K1188" s="13" t="s">
        <v>88</v>
      </c>
      <c r="L1188" s="14">
        <v>3418</v>
      </c>
      <c r="M1188" s="14">
        <v>2795</v>
      </c>
      <c r="N1188" s="14">
        <v>3019</v>
      </c>
      <c r="O1188" s="72">
        <v>3377</v>
      </c>
      <c r="P1188" s="72"/>
      <c r="Q1188" s="74">
        <v>98.8</v>
      </c>
      <c r="R1188" s="74"/>
      <c r="S1188" s="15">
        <v>20.8</v>
      </c>
      <c r="T1188" s="71" t="s">
        <v>3585</v>
      </c>
      <c r="U1188" s="71"/>
    </row>
    <row r="1189" spans="1:21">
      <c r="A1189" s="2"/>
      <c r="B1189" s="5" t="s">
        <v>29</v>
      </c>
      <c r="C1189" s="14">
        <v>172048422</v>
      </c>
      <c r="D1189" s="14">
        <v>220100013</v>
      </c>
      <c r="E1189" s="14">
        <f>D1189-C1189</f>
        <v>48051591</v>
      </c>
      <c r="F1189" s="53">
        <f>IFERROR((D1189/C1189-1)*100,0)</f>
        <v>27.929108817981497</v>
      </c>
      <c r="G1189" s="14">
        <v>314798000</v>
      </c>
      <c r="H1189" s="53">
        <v>69.900000000000006</v>
      </c>
      <c r="I1189" s="5" t="s">
        <v>18</v>
      </c>
      <c r="J1189" s="13" t="s">
        <v>18</v>
      </c>
      <c r="K1189" s="13" t="s">
        <v>18</v>
      </c>
      <c r="L1189" s="14"/>
      <c r="M1189" s="14"/>
      <c r="N1189" s="14"/>
      <c r="O1189" s="72"/>
      <c r="P1189" s="72"/>
      <c r="Q1189" s="70" t="s">
        <v>18</v>
      </c>
      <c r="R1189" s="70"/>
      <c r="S1189" s="12" t="s">
        <v>18</v>
      </c>
      <c r="T1189" s="71" t="s">
        <v>18</v>
      </c>
      <c r="U1189" s="71"/>
    </row>
    <row r="1190" spans="1:21">
      <c r="A1190" s="11" t="s">
        <v>1582</v>
      </c>
      <c r="B1190" s="5" t="s">
        <v>18</v>
      </c>
      <c r="C1190" s="14"/>
      <c r="D1190" s="14"/>
      <c r="E1190" s="14"/>
      <c r="F1190" s="53" t="s">
        <v>18</v>
      </c>
      <c r="G1190" s="14"/>
      <c r="H1190" s="53" t="s">
        <v>18</v>
      </c>
      <c r="I1190" s="5" t="s">
        <v>18</v>
      </c>
      <c r="J1190" s="13" t="s">
        <v>18</v>
      </c>
      <c r="K1190" s="13" t="s">
        <v>18</v>
      </c>
      <c r="L1190" s="14"/>
      <c r="M1190" s="14"/>
      <c r="N1190" s="14"/>
      <c r="O1190" s="72"/>
      <c r="P1190" s="72"/>
      <c r="Q1190" s="70" t="s">
        <v>18</v>
      </c>
      <c r="R1190" s="70"/>
      <c r="S1190" s="12" t="s">
        <v>18</v>
      </c>
      <c r="T1190" s="71" t="s">
        <v>18</v>
      </c>
      <c r="U1190" s="71"/>
    </row>
    <row r="1191" spans="1:21" ht="25.5">
      <c r="A1191" s="13" t="s">
        <v>1583</v>
      </c>
      <c r="B1191" s="5" t="s">
        <v>1501</v>
      </c>
      <c r="C1191" s="14">
        <v>80701316</v>
      </c>
      <c r="D1191" s="14">
        <v>78258032</v>
      </c>
      <c r="E1191" s="14">
        <f>D1191-C1191</f>
        <v>-2443284</v>
      </c>
      <c r="F1191" s="53">
        <f>IFERROR((D1191/C1191-1)*100,0)</f>
        <v>-3.0275640114716396</v>
      </c>
      <c r="G1191" s="14">
        <v>119847000</v>
      </c>
      <c r="H1191" s="53">
        <v>65.3</v>
      </c>
      <c r="I1191" s="5" t="s">
        <v>18</v>
      </c>
      <c r="J1191" s="13" t="s">
        <v>18</v>
      </c>
      <c r="K1191" s="13" t="s">
        <v>18</v>
      </c>
      <c r="L1191" s="14"/>
      <c r="M1191" s="14"/>
      <c r="N1191" s="14"/>
      <c r="O1191" s="72"/>
      <c r="P1191" s="72"/>
      <c r="Q1191" s="70" t="s">
        <v>18</v>
      </c>
      <c r="R1191" s="70"/>
      <c r="S1191" s="12" t="s">
        <v>18</v>
      </c>
      <c r="T1191" s="71" t="s">
        <v>18</v>
      </c>
      <c r="U1191" s="71"/>
    </row>
    <row r="1192" spans="1:21" ht="29.25" customHeight="1">
      <c r="A1192" s="13" t="s">
        <v>1584</v>
      </c>
      <c r="B1192" s="5" t="s">
        <v>18</v>
      </c>
      <c r="C1192" s="14"/>
      <c r="D1192" s="14"/>
      <c r="E1192" s="14"/>
      <c r="F1192" s="53" t="s">
        <v>18</v>
      </c>
      <c r="G1192" s="14"/>
      <c r="H1192" s="53" t="s">
        <v>18</v>
      </c>
      <c r="I1192" s="5" t="s">
        <v>23</v>
      </c>
      <c r="J1192" s="13" t="s">
        <v>1585</v>
      </c>
      <c r="K1192" s="13" t="s">
        <v>1586</v>
      </c>
      <c r="L1192" s="14">
        <v>25000000</v>
      </c>
      <c r="M1192" s="14">
        <v>19500000</v>
      </c>
      <c r="N1192" s="14">
        <v>14244601</v>
      </c>
      <c r="O1192" s="72">
        <v>14263192</v>
      </c>
      <c r="P1192" s="72"/>
      <c r="Q1192" s="74">
        <v>57.1</v>
      </c>
      <c r="R1192" s="74"/>
      <c r="S1192" s="15">
        <v>-26.9</v>
      </c>
      <c r="T1192" s="71" t="s">
        <v>3586</v>
      </c>
      <c r="U1192" s="71"/>
    </row>
    <row r="1193" spans="1:21">
      <c r="A1193" s="2"/>
      <c r="B1193" s="5" t="s">
        <v>18</v>
      </c>
      <c r="C1193" s="14"/>
      <c r="D1193" s="14"/>
      <c r="E1193" s="14"/>
      <c r="F1193" s="53" t="s">
        <v>18</v>
      </c>
      <c r="G1193" s="14"/>
      <c r="H1193" s="53" t="s">
        <v>18</v>
      </c>
      <c r="I1193" s="5" t="s">
        <v>23</v>
      </c>
      <c r="J1193" s="13" t="s">
        <v>1587</v>
      </c>
      <c r="K1193" s="13" t="s">
        <v>88</v>
      </c>
      <c r="L1193" s="14">
        <v>1300</v>
      </c>
      <c r="M1193" s="14">
        <v>950</v>
      </c>
      <c r="N1193" s="14">
        <v>1123</v>
      </c>
      <c r="O1193" s="72">
        <v>898</v>
      </c>
      <c r="P1193" s="72"/>
      <c r="Q1193" s="74">
        <v>69.099999999999994</v>
      </c>
      <c r="R1193" s="74"/>
      <c r="S1193" s="15">
        <v>-5.5</v>
      </c>
      <c r="T1193" s="71" t="s">
        <v>3587</v>
      </c>
      <c r="U1193" s="71"/>
    </row>
    <row r="1194" spans="1:21">
      <c r="A1194" s="2"/>
      <c r="B1194" s="5" t="s">
        <v>18</v>
      </c>
      <c r="C1194" s="14"/>
      <c r="D1194" s="14"/>
      <c r="E1194" s="14"/>
      <c r="F1194" s="53" t="s">
        <v>18</v>
      </c>
      <c r="G1194" s="14"/>
      <c r="H1194" s="53" t="s">
        <v>18</v>
      </c>
      <c r="I1194" s="5" t="s">
        <v>23</v>
      </c>
      <c r="J1194" s="13" t="s">
        <v>1588</v>
      </c>
      <c r="K1194" s="13" t="s">
        <v>1589</v>
      </c>
      <c r="L1194" s="14">
        <v>155</v>
      </c>
      <c r="M1194" s="14">
        <v>105</v>
      </c>
      <c r="N1194" s="14">
        <v>133</v>
      </c>
      <c r="O1194" s="72">
        <v>75</v>
      </c>
      <c r="P1194" s="72"/>
      <c r="Q1194" s="74">
        <v>48.4</v>
      </c>
      <c r="R1194" s="74"/>
      <c r="S1194" s="15">
        <v>-28.6</v>
      </c>
      <c r="T1194" s="71" t="s">
        <v>1590</v>
      </c>
      <c r="U1194" s="71"/>
    </row>
    <row r="1195" spans="1:21">
      <c r="A1195" s="2"/>
      <c r="B1195" s="5" t="s">
        <v>18</v>
      </c>
      <c r="C1195" s="14"/>
      <c r="D1195" s="14"/>
      <c r="E1195" s="14"/>
      <c r="F1195" s="53" t="s">
        <v>18</v>
      </c>
      <c r="G1195" s="14"/>
      <c r="H1195" s="53" t="s">
        <v>18</v>
      </c>
      <c r="I1195" s="5" t="s">
        <v>23</v>
      </c>
      <c r="J1195" s="13" t="s">
        <v>1591</v>
      </c>
      <c r="K1195" s="13" t="s">
        <v>313</v>
      </c>
      <c r="L1195" s="14">
        <v>13500</v>
      </c>
      <c r="M1195" s="14">
        <v>10400</v>
      </c>
      <c r="N1195" s="14">
        <v>5325</v>
      </c>
      <c r="O1195" s="72">
        <v>5963</v>
      </c>
      <c r="P1195" s="72"/>
      <c r="Q1195" s="74">
        <v>44.2</v>
      </c>
      <c r="R1195" s="74"/>
      <c r="S1195" s="15">
        <v>-42.7</v>
      </c>
      <c r="T1195" s="71" t="s">
        <v>1592</v>
      </c>
      <c r="U1195" s="71"/>
    </row>
    <row r="1196" spans="1:21" ht="25.5">
      <c r="A1196" s="2"/>
      <c r="B1196" s="5" t="s">
        <v>18</v>
      </c>
      <c r="C1196" s="14"/>
      <c r="D1196" s="14"/>
      <c r="E1196" s="14"/>
      <c r="F1196" s="53" t="s">
        <v>18</v>
      </c>
      <c r="G1196" s="14"/>
      <c r="H1196" s="53" t="s">
        <v>18</v>
      </c>
      <c r="I1196" s="5" t="s">
        <v>23</v>
      </c>
      <c r="J1196" s="13" t="s">
        <v>1593</v>
      </c>
      <c r="K1196" s="13" t="s">
        <v>1594</v>
      </c>
      <c r="L1196" s="14">
        <v>230</v>
      </c>
      <c r="M1196" s="14">
        <v>210</v>
      </c>
      <c r="N1196" s="14">
        <v>237</v>
      </c>
      <c r="O1196" s="72">
        <v>220</v>
      </c>
      <c r="P1196" s="72"/>
      <c r="Q1196" s="74">
        <v>95.7</v>
      </c>
      <c r="R1196" s="74"/>
      <c r="S1196" s="15">
        <v>4.8</v>
      </c>
      <c r="T1196" s="71" t="s">
        <v>1595</v>
      </c>
      <c r="U1196" s="71"/>
    </row>
    <row r="1197" spans="1:21">
      <c r="A1197" s="2"/>
      <c r="B1197" s="5" t="s">
        <v>18</v>
      </c>
      <c r="C1197" s="14"/>
      <c r="D1197" s="14"/>
      <c r="E1197" s="14"/>
      <c r="F1197" s="53" t="s">
        <v>18</v>
      </c>
      <c r="G1197" s="14"/>
      <c r="H1197" s="53" t="s">
        <v>18</v>
      </c>
      <c r="I1197" s="5" t="s">
        <v>23</v>
      </c>
      <c r="J1197" s="13" t="s">
        <v>1596</v>
      </c>
      <c r="K1197" s="13" t="s">
        <v>1597</v>
      </c>
      <c r="L1197" s="14">
        <v>380</v>
      </c>
      <c r="M1197" s="14">
        <v>270</v>
      </c>
      <c r="N1197" s="14">
        <v>287</v>
      </c>
      <c r="O1197" s="72">
        <v>274</v>
      </c>
      <c r="P1197" s="72"/>
      <c r="Q1197" s="74">
        <v>72.099999999999994</v>
      </c>
      <c r="R1197" s="74"/>
      <c r="S1197" s="15">
        <v>1.5</v>
      </c>
      <c r="T1197" s="71" t="s">
        <v>1598</v>
      </c>
      <c r="U1197" s="71"/>
    </row>
    <row r="1198" spans="1:21">
      <c r="A1198" s="2"/>
      <c r="B1198" s="5" t="s">
        <v>29</v>
      </c>
      <c r="C1198" s="14">
        <v>80701316</v>
      </c>
      <c r="D1198" s="14">
        <v>78258032</v>
      </c>
      <c r="E1198" s="14">
        <f>D1198-C1198</f>
        <v>-2443284</v>
      </c>
      <c r="F1198" s="53">
        <f>IFERROR((D1198/C1198-1)*100,0)</f>
        <v>-3.0275640114716396</v>
      </c>
      <c r="G1198" s="14">
        <v>119847000</v>
      </c>
      <c r="H1198" s="53">
        <v>65.3</v>
      </c>
      <c r="I1198" s="5" t="s">
        <v>18</v>
      </c>
      <c r="J1198" s="13" t="s">
        <v>18</v>
      </c>
      <c r="K1198" s="13" t="s">
        <v>18</v>
      </c>
      <c r="L1198" s="14"/>
      <c r="M1198" s="14"/>
      <c r="N1198" s="14"/>
      <c r="O1198" s="72"/>
      <c r="P1198" s="72"/>
      <c r="Q1198" s="70" t="s">
        <v>18</v>
      </c>
      <c r="R1198" s="70"/>
      <c r="S1198" s="12" t="s">
        <v>18</v>
      </c>
      <c r="T1198" s="71" t="s">
        <v>18</v>
      </c>
      <c r="U1198" s="71"/>
    </row>
    <row r="1199" spans="1:21" ht="25.5">
      <c r="A1199" s="11" t="s">
        <v>1599</v>
      </c>
      <c r="B1199" s="5" t="s">
        <v>18</v>
      </c>
      <c r="C1199" s="14"/>
      <c r="D1199" s="14"/>
      <c r="E1199" s="14"/>
      <c r="F1199" s="53" t="s">
        <v>18</v>
      </c>
      <c r="G1199" s="14"/>
      <c r="H1199" s="53" t="s">
        <v>18</v>
      </c>
      <c r="I1199" s="5" t="s">
        <v>18</v>
      </c>
      <c r="J1199" s="13" t="s">
        <v>18</v>
      </c>
      <c r="K1199" s="13" t="s">
        <v>18</v>
      </c>
      <c r="L1199" s="14"/>
      <c r="M1199" s="14"/>
      <c r="N1199" s="14"/>
      <c r="O1199" s="72"/>
      <c r="P1199" s="72"/>
      <c r="Q1199" s="70" t="s">
        <v>18</v>
      </c>
      <c r="R1199" s="70"/>
      <c r="S1199" s="12" t="s">
        <v>18</v>
      </c>
      <c r="T1199" s="71" t="s">
        <v>18</v>
      </c>
      <c r="U1199" s="71"/>
    </row>
    <row r="1200" spans="1:21" ht="25.5">
      <c r="A1200" s="13" t="s">
        <v>1600</v>
      </c>
      <c r="B1200" s="5" t="s">
        <v>457</v>
      </c>
      <c r="C1200" s="14">
        <v>3469120</v>
      </c>
      <c r="D1200" s="14">
        <v>21921671</v>
      </c>
      <c r="E1200" s="14">
        <f t="shared" ref="E1200:E1201" si="244">D1200-C1200</f>
        <v>18452551</v>
      </c>
      <c r="F1200" s="53">
        <f t="shared" ref="F1200:F1201" si="245">IFERROR((D1200/C1200-1)*100,0)</f>
        <v>531.9086973065215</v>
      </c>
      <c r="G1200" s="14">
        <v>22433000</v>
      </c>
      <c r="H1200" s="53">
        <v>97.7</v>
      </c>
      <c r="I1200" s="5" t="s">
        <v>18</v>
      </c>
      <c r="J1200" s="13" t="s">
        <v>18</v>
      </c>
      <c r="K1200" s="13" t="s">
        <v>18</v>
      </c>
      <c r="L1200" s="14"/>
      <c r="M1200" s="14"/>
      <c r="N1200" s="14"/>
      <c r="O1200" s="72"/>
      <c r="P1200" s="72"/>
      <c r="Q1200" s="70" t="s">
        <v>18</v>
      </c>
      <c r="R1200" s="70"/>
      <c r="S1200" s="12" t="s">
        <v>18</v>
      </c>
      <c r="T1200" s="71" t="s">
        <v>18</v>
      </c>
      <c r="U1200" s="71"/>
    </row>
    <row r="1201" spans="1:21">
      <c r="A1201" s="2"/>
      <c r="B1201" s="5" t="s">
        <v>1501</v>
      </c>
      <c r="C1201" s="14">
        <v>1909244398</v>
      </c>
      <c r="D1201" s="14">
        <v>2536105407</v>
      </c>
      <c r="E1201" s="14">
        <f t="shared" si="244"/>
        <v>626861009</v>
      </c>
      <c r="F1201" s="53">
        <f t="shared" si="245"/>
        <v>32.832936928172153</v>
      </c>
      <c r="G1201" s="14">
        <v>3699426827</v>
      </c>
      <c r="H1201" s="53">
        <v>68.599999999999994</v>
      </c>
      <c r="I1201" s="5" t="s">
        <v>18</v>
      </c>
      <c r="J1201" s="13" t="s">
        <v>18</v>
      </c>
      <c r="K1201" s="13" t="s">
        <v>18</v>
      </c>
      <c r="L1201" s="14"/>
      <c r="M1201" s="14"/>
      <c r="N1201" s="14"/>
      <c r="O1201" s="72"/>
      <c r="P1201" s="72"/>
      <c r="Q1201" s="70" t="s">
        <v>18</v>
      </c>
      <c r="R1201" s="70"/>
      <c r="S1201" s="12" t="s">
        <v>18</v>
      </c>
      <c r="T1201" s="71" t="s">
        <v>18</v>
      </c>
      <c r="U1201" s="71"/>
    </row>
    <row r="1202" spans="1:21" ht="25.5">
      <c r="A1202" s="13" t="s">
        <v>1601</v>
      </c>
      <c r="B1202" s="5" t="s">
        <v>18</v>
      </c>
      <c r="C1202" s="14"/>
      <c r="D1202" s="14"/>
      <c r="E1202" s="14"/>
      <c r="F1202" s="53" t="s">
        <v>18</v>
      </c>
      <c r="G1202" s="14"/>
      <c r="H1202" s="53" t="s">
        <v>18</v>
      </c>
      <c r="I1202" s="5" t="s">
        <v>23</v>
      </c>
      <c r="J1202" s="13" t="s">
        <v>1602</v>
      </c>
      <c r="K1202" s="13" t="s">
        <v>1603</v>
      </c>
      <c r="L1202" s="14">
        <v>680</v>
      </c>
      <c r="M1202" s="14">
        <v>510</v>
      </c>
      <c r="N1202" s="14">
        <v>415</v>
      </c>
      <c r="O1202" s="72">
        <v>508</v>
      </c>
      <c r="P1202" s="72"/>
      <c r="Q1202" s="74">
        <v>74.7</v>
      </c>
      <c r="R1202" s="74"/>
      <c r="S1202" s="15">
        <v>-0.4</v>
      </c>
      <c r="T1202" s="79" t="s">
        <v>1604</v>
      </c>
      <c r="U1202" s="79"/>
    </row>
    <row r="1203" spans="1:21" ht="73.5" customHeight="1">
      <c r="A1203" s="2"/>
      <c r="B1203" s="5" t="s">
        <v>18</v>
      </c>
      <c r="C1203" s="14"/>
      <c r="D1203" s="14"/>
      <c r="E1203" s="14"/>
      <c r="F1203" s="53" t="s">
        <v>18</v>
      </c>
      <c r="G1203" s="14"/>
      <c r="H1203" s="53" t="s">
        <v>18</v>
      </c>
      <c r="I1203" s="5" t="s">
        <v>23</v>
      </c>
      <c r="J1203" s="13" t="s">
        <v>1605</v>
      </c>
      <c r="K1203" s="13" t="s">
        <v>1606</v>
      </c>
      <c r="L1203" s="14">
        <v>150198</v>
      </c>
      <c r="M1203" s="14">
        <v>112500</v>
      </c>
      <c r="N1203" s="14">
        <v>71232</v>
      </c>
      <c r="O1203" s="72">
        <v>142229</v>
      </c>
      <c r="P1203" s="72"/>
      <c r="Q1203" s="74">
        <v>94.7</v>
      </c>
      <c r="R1203" s="74"/>
      <c r="S1203" s="15">
        <v>26.4</v>
      </c>
      <c r="T1203" s="79" t="s">
        <v>3588</v>
      </c>
      <c r="U1203" s="79"/>
    </row>
    <row r="1204" spans="1:21" ht="66" customHeight="1">
      <c r="A1204" s="2"/>
      <c r="B1204" s="5" t="s">
        <v>18</v>
      </c>
      <c r="C1204" s="14"/>
      <c r="D1204" s="14"/>
      <c r="E1204" s="14"/>
      <c r="F1204" s="53" t="s">
        <v>18</v>
      </c>
      <c r="G1204" s="14"/>
      <c r="H1204" s="53" t="s">
        <v>18</v>
      </c>
      <c r="I1204" s="5" t="s">
        <v>23</v>
      </c>
      <c r="J1204" s="13" t="s">
        <v>1607</v>
      </c>
      <c r="K1204" s="13" t="s">
        <v>313</v>
      </c>
      <c r="L1204" s="14">
        <v>32</v>
      </c>
      <c r="M1204" s="14">
        <v>24</v>
      </c>
      <c r="N1204" s="14">
        <v>7</v>
      </c>
      <c r="O1204" s="72">
        <v>14</v>
      </c>
      <c r="P1204" s="72"/>
      <c r="Q1204" s="74">
        <v>43.8</v>
      </c>
      <c r="R1204" s="74"/>
      <c r="S1204" s="15">
        <v>-41.7</v>
      </c>
      <c r="T1204" s="79" t="s">
        <v>1608</v>
      </c>
      <c r="U1204" s="79"/>
    </row>
    <row r="1205" spans="1:21" ht="76.5" customHeight="1">
      <c r="A1205" s="2"/>
      <c r="B1205" s="5" t="s">
        <v>18</v>
      </c>
      <c r="C1205" s="14"/>
      <c r="D1205" s="14"/>
      <c r="E1205" s="14"/>
      <c r="F1205" s="53" t="s">
        <v>18</v>
      </c>
      <c r="G1205" s="14"/>
      <c r="H1205" s="53" t="s">
        <v>18</v>
      </c>
      <c r="I1205" s="5" t="s">
        <v>23</v>
      </c>
      <c r="J1205" s="13" t="s">
        <v>1609</v>
      </c>
      <c r="K1205" s="13" t="s">
        <v>1610</v>
      </c>
      <c r="L1205" s="14">
        <v>1295</v>
      </c>
      <c r="M1205" s="14">
        <v>975</v>
      </c>
      <c r="N1205" s="14">
        <v>2396</v>
      </c>
      <c r="O1205" s="72">
        <v>2444</v>
      </c>
      <c r="P1205" s="72"/>
      <c r="Q1205" s="74">
        <v>188.7</v>
      </c>
      <c r="R1205" s="74"/>
      <c r="S1205" s="15">
        <v>150.69999999999999</v>
      </c>
      <c r="T1205" s="79" t="s">
        <v>1611</v>
      </c>
      <c r="U1205" s="79"/>
    </row>
    <row r="1206" spans="1:21" ht="44.25" customHeight="1">
      <c r="A1206" s="2"/>
      <c r="B1206" s="5" t="s">
        <v>18</v>
      </c>
      <c r="C1206" s="14"/>
      <c r="D1206" s="14"/>
      <c r="E1206" s="14"/>
      <c r="F1206" s="53" t="s">
        <v>18</v>
      </c>
      <c r="G1206" s="14"/>
      <c r="H1206" s="53" t="s">
        <v>18</v>
      </c>
      <c r="I1206" s="5" t="s">
        <v>23</v>
      </c>
      <c r="J1206" s="13" t="s">
        <v>1612</v>
      </c>
      <c r="K1206" s="13" t="s">
        <v>1613</v>
      </c>
      <c r="L1206" s="14">
        <v>16</v>
      </c>
      <c r="M1206" s="14">
        <v>12</v>
      </c>
      <c r="N1206" s="14">
        <v>17</v>
      </c>
      <c r="O1206" s="72">
        <v>22</v>
      </c>
      <c r="P1206" s="72"/>
      <c r="Q1206" s="74">
        <v>137.5</v>
      </c>
      <c r="R1206" s="74"/>
      <c r="S1206" s="15">
        <v>83.3</v>
      </c>
      <c r="T1206" s="79" t="s">
        <v>1614</v>
      </c>
      <c r="U1206" s="79"/>
    </row>
    <row r="1207" spans="1:21" ht="59.25" customHeight="1">
      <c r="A1207" s="2"/>
      <c r="B1207" s="5" t="s">
        <v>18</v>
      </c>
      <c r="C1207" s="14"/>
      <c r="D1207" s="14"/>
      <c r="E1207" s="14"/>
      <c r="F1207" s="53" t="s">
        <v>18</v>
      </c>
      <c r="G1207" s="14"/>
      <c r="H1207" s="53" t="s">
        <v>18</v>
      </c>
      <c r="I1207" s="5" t="s">
        <v>23</v>
      </c>
      <c r="J1207" s="13" t="s">
        <v>1615</v>
      </c>
      <c r="K1207" s="13" t="s">
        <v>1616</v>
      </c>
      <c r="L1207" s="14">
        <v>23</v>
      </c>
      <c r="M1207" s="14">
        <v>18</v>
      </c>
      <c r="N1207" s="14">
        <v>19</v>
      </c>
      <c r="O1207" s="72">
        <v>15</v>
      </c>
      <c r="P1207" s="72"/>
      <c r="Q1207" s="74">
        <v>65.2</v>
      </c>
      <c r="R1207" s="74"/>
      <c r="S1207" s="15">
        <v>-16.7</v>
      </c>
      <c r="T1207" s="79" t="s">
        <v>1617</v>
      </c>
      <c r="U1207" s="79"/>
    </row>
    <row r="1208" spans="1:21" ht="84.75" customHeight="1">
      <c r="A1208" s="2"/>
      <c r="B1208" s="5" t="s">
        <v>18</v>
      </c>
      <c r="C1208" s="14"/>
      <c r="D1208" s="14"/>
      <c r="E1208" s="14"/>
      <c r="F1208" s="53" t="s">
        <v>18</v>
      </c>
      <c r="G1208" s="14"/>
      <c r="H1208" s="53" t="s">
        <v>18</v>
      </c>
      <c r="I1208" s="5" t="s">
        <v>23</v>
      </c>
      <c r="J1208" s="13" t="s">
        <v>1618</v>
      </c>
      <c r="K1208" s="13" t="s">
        <v>1619</v>
      </c>
      <c r="L1208" s="14">
        <v>4904</v>
      </c>
      <c r="M1208" s="14">
        <v>3658</v>
      </c>
      <c r="N1208" s="14">
        <v>2488</v>
      </c>
      <c r="O1208" s="72">
        <v>2895</v>
      </c>
      <c r="P1208" s="72"/>
      <c r="Q1208" s="74">
        <v>59</v>
      </c>
      <c r="R1208" s="74"/>
      <c r="S1208" s="15">
        <v>-20.9</v>
      </c>
      <c r="T1208" s="79" t="s">
        <v>1620</v>
      </c>
      <c r="U1208" s="79"/>
    </row>
    <row r="1209" spans="1:21" ht="44.25" customHeight="1">
      <c r="A1209" s="2"/>
      <c r="B1209" s="5" t="s">
        <v>18</v>
      </c>
      <c r="C1209" s="14"/>
      <c r="D1209" s="14"/>
      <c r="E1209" s="14"/>
      <c r="F1209" s="53" t="s">
        <v>18</v>
      </c>
      <c r="G1209" s="14"/>
      <c r="H1209" s="53" t="s">
        <v>18</v>
      </c>
      <c r="I1209" s="5" t="s">
        <v>23</v>
      </c>
      <c r="J1209" s="13" t="s">
        <v>1621</v>
      </c>
      <c r="K1209" s="13" t="s">
        <v>313</v>
      </c>
      <c r="L1209" s="14">
        <v>384860</v>
      </c>
      <c r="M1209" s="14">
        <v>291500</v>
      </c>
      <c r="N1209" s="14">
        <v>234113</v>
      </c>
      <c r="O1209" s="72">
        <v>198801</v>
      </c>
      <c r="P1209" s="72"/>
      <c r="Q1209" s="74">
        <v>51.7</v>
      </c>
      <c r="R1209" s="74"/>
      <c r="S1209" s="15">
        <v>-31.8</v>
      </c>
      <c r="T1209" s="71" t="s">
        <v>3589</v>
      </c>
      <c r="U1209" s="71"/>
    </row>
    <row r="1210" spans="1:21" ht="12.75" customHeight="1">
      <c r="A1210" s="2"/>
      <c r="B1210" s="5" t="s">
        <v>18</v>
      </c>
      <c r="C1210" s="14"/>
      <c r="D1210" s="14"/>
      <c r="E1210" s="14"/>
      <c r="F1210" s="53" t="s">
        <v>18</v>
      </c>
      <c r="G1210" s="14"/>
      <c r="H1210" s="53" t="s">
        <v>18</v>
      </c>
      <c r="I1210" s="5" t="s">
        <v>23</v>
      </c>
      <c r="J1210" s="22" t="s">
        <v>1622</v>
      </c>
      <c r="K1210" s="13" t="s">
        <v>1623</v>
      </c>
      <c r="L1210" s="14">
        <v>2800</v>
      </c>
      <c r="M1210" s="14">
        <v>2100</v>
      </c>
      <c r="N1210" s="14">
        <v>1675</v>
      </c>
      <c r="O1210" s="72">
        <v>1683</v>
      </c>
      <c r="P1210" s="72"/>
      <c r="Q1210" s="74">
        <v>60.1</v>
      </c>
      <c r="R1210" s="74"/>
      <c r="S1210" s="15">
        <v>-19.899999999999999</v>
      </c>
      <c r="T1210" s="71" t="s">
        <v>1604</v>
      </c>
      <c r="U1210" s="71"/>
    </row>
    <row r="1211" spans="1:21" ht="49.5" customHeight="1">
      <c r="A1211" s="2"/>
      <c r="B1211" s="5" t="s">
        <v>18</v>
      </c>
      <c r="C1211" s="14"/>
      <c r="D1211" s="14"/>
      <c r="E1211" s="14"/>
      <c r="F1211" s="53" t="s">
        <v>18</v>
      </c>
      <c r="G1211" s="14"/>
      <c r="H1211" s="53" t="s">
        <v>18</v>
      </c>
      <c r="I1211" s="5" t="s">
        <v>23</v>
      </c>
      <c r="J1211" s="22" t="s">
        <v>1624</v>
      </c>
      <c r="K1211" s="13" t="s">
        <v>1625</v>
      </c>
      <c r="L1211" s="14">
        <v>134232</v>
      </c>
      <c r="M1211" s="14">
        <v>115249</v>
      </c>
      <c r="N1211" s="14">
        <v>52449</v>
      </c>
      <c r="O1211" s="72">
        <v>43477</v>
      </c>
      <c r="P1211" s="72"/>
      <c r="Q1211" s="74">
        <v>32.4</v>
      </c>
      <c r="R1211" s="74"/>
      <c r="S1211" s="15">
        <v>-62.3</v>
      </c>
      <c r="T1211" s="71" t="s">
        <v>1626</v>
      </c>
      <c r="U1211" s="71"/>
    </row>
    <row r="1212" spans="1:21" ht="58.5" customHeight="1">
      <c r="A1212" s="2"/>
      <c r="B1212" s="5" t="s">
        <v>18</v>
      </c>
      <c r="C1212" s="14"/>
      <c r="D1212" s="14"/>
      <c r="E1212" s="14"/>
      <c r="F1212" s="53" t="s">
        <v>18</v>
      </c>
      <c r="G1212" s="14"/>
      <c r="H1212" s="53" t="s">
        <v>18</v>
      </c>
      <c r="I1212" s="5" t="s">
        <v>23</v>
      </c>
      <c r="J1212" s="13" t="s">
        <v>1627</v>
      </c>
      <c r="K1212" s="13" t="s">
        <v>89</v>
      </c>
      <c r="L1212" s="14">
        <v>21400</v>
      </c>
      <c r="M1212" s="14">
        <v>16039</v>
      </c>
      <c r="N1212" s="14">
        <v>15359</v>
      </c>
      <c r="O1212" s="72">
        <v>11712</v>
      </c>
      <c r="P1212" s="72"/>
      <c r="Q1212" s="74">
        <v>54.7</v>
      </c>
      <c r="R1212" s="74"/>
      <c r="S1212" s="15">
        <v>-27</v>
      </c>
      <c r="T1212" s="71" t="s">
        <v>1628</v>
      </c>
      <c r="U1212" s="71"/>
    </row>
    <row r="1213" spans="1:21" ht="33.75" customHeight="1">
      <c r="A1213" s="2"/>
      <c r="B1213" s="5" t="s">
        <v>18</v>
      </c>
      <c r="C1213" s="14"/>
      <c r="D1213" s="14"/>
      <c r="E1213" s="14"/>
      <c r="F1213" s="53" t="s">
        <v>18</v>
      </c>
      <c r="G1213" s="14"/>
      <c r="H1213" s="53" t="s">
        <v>18</v>
      </c>
      <c r="I1213" s="5" t="s">
        <v>23</v>
      </c>
      <c r="J1213" s="13" t="s">
        <v>1629</v>
      </c>
      <c r="K1213" s="13" t="s">
        <v>338</v>
      </c>
      <c r="L1213" s="14">
        <v>2204000</v>
      </c>
      <c r="M1213" s="14">
        <v>1618100</v>
      </c>
      <c r="N1213" s="14">
        <v>1409256</v>
      </c>
      <c r="O1213" s="72">
        <v>1426493</v>
      </c>
      <c r="P1213" s="72"/>
      <c r="Q1213" s="74">
        <v>64.7</v>
      </c>
      <c r="R1213" s="74"/>
      <c r="S1213" s="15">
        <v>-11.8</v>
      </c>
      <c r="T1213" s="71" t="s">
        <v>1630</v>
      </c>
      <c r="U1213" s="71"/>
    </row>
    <row r="1214" spans="1:21" ht="25.5">
      <c r="A1214" s="2"/>
      <c r="B1214" s="5" t="s">
        <v>18</v>
      </c>
      <c r="C1214" s="14"/>
      <c r="D1214" s="14"/>
      <c r="E1214" s="14"/>
      <c r="F1214" s="53" t="s">
        <v>18</v>
      </c>
      <c r="G1214" s="14"/>
      <c r="H1214" s="53" t="s">
        <v>18</v>
      </c>
      <c r="I1214" s="5" t="s">
        <v>23</v>
      </c>
      <c r="J1214" s="13" t="s">
        <v>1631</v>
      </c>
      <c r="K1214" s="13" t="s">
        <v>1151</v>
      </c>
      <c r="L1214" s="14">
        <v>230000</v>
      </c>
      <c r="M1214" s="14">
        <v>170000</v>
      </c>
      <c r="N1214" s="14">
        <v>456494</v>
      </c>
      <c r="O1214" s="72">
        <v>468895</v>
      </c>
      <c r="P1214" s="72"/>
      <c r="Q1214" s="74">
        <v>203.9</v>
      </c>
      <c r="R1214" s="74"/>
      <c r="S1214" s="15">
        <v>175.8</v>
      </c>
      <c r="T1214" s="79" t="s">
        <v>1632</v>
      </c>
      <c r="U1214" s="79"/>
    </row>
    <row r="1215" spans="1:21">
      <c r="A1215" s="2"/>
      <c r="B1215" s="5" t="s">
        <v>18</v>
      </c>
      <c r="C1215" s="14"/>
      <c r="D1215" s="14"/>
      <c r="E1215" s="14"/>
      <c r="F1215" s="53" t="s">
        <v>18</v>
      </c>
      <c r="G1215" s="14"/>
      <c r="H1215" s="53" t="s">
        <v>18</v>
      </c>
      <c r="I1215" s="5" t="s">
        <v>23</v>
      </c>
      <c r="J1215" s="13" t="s">
        <v>1633</v>
      </c>
      <c r="K1215" s="13" t="s">
        <v>1085</v>
      </c>
      <c r="L1215" s="14">
        <v>14000000</v>
      </c>
      <c r="M1215" s="14">
        <v>10000000</v>
      </c>
      <c r="N1215" s="14">
        <v>10855299</v>
      </c>
      <c r="O1215" s="72">
        <v>10805195</v>
      </c>
      <c r="P1215" s="72"/>
      <c r="Q1215" s="74">
        <v>77.2</v>
      </c>
      <c r="R1215" s="74"/>
      <c r="S1215" s="15">
        <v>8.1</v>
      </c>
      <c r="T1215" s="79" t="s">
        <v>1634</v>
      </c>
      <c r="U1215" s="79"/>
    </row>
    <row r="1216" spans="1:21">
      <c r="A1216" s="2"/>
      <c r="B1216" s="5" t="s">
        <v>18</v>
      </c>
      <c r="C1216" s="14"/>
      <c r="D1216" s="14"/>
      <c r="E1216" s="14"/>
      <c r="F1216" s="53" t="s">
        <v>18</v>
      </c>
      <c r="G1216" s="14"/>
      <c r="H1216" s="53" t="s">
        <v>18</v>
      </c>
      <c r="I1216" s="5" t="s">
        <v>23</v>
      </c>
      <c r="J1216" s="13" t="s">
        <v>1635</v>
      </c>
      <c r="K1216" s="13" t="s">
        <v>1085</v>
      </c>
      <c r="L1216" s="14">
        <v>750000000</v>
      </c>
      <c r="M1216" s="14">
        <v>550000000</v>
      </c>
      <c r="N1216" s="14">
        <v>531783059</v>
      </c>
      <c r="O1216" s="72">
        <v>498292574</v>
      </c>
      <c r="P1216" s="72"/>
      <c r="Q1216" s="74">
        <v>66.400000000000006</v>
      </c>
      <c r="R1216" s="74"/>
      <c r="S1216" s="15">
        <v>-9.4</v>
      </c>
      <c r="T1216" s="79" t="s">
        <v>1636</v>
      </c>
      <c r="U1216" s="79"/>
    </row>
    <row r="1217" spans="1:21" ht="25.5">
      <c r="A1217" s="2"/>
      <c r="B1217" s="5" t="s">
        <v>18</v>
      </c>
      <c r="C1217" s="14"/>
      <c r="D1217" s="14"/>
      <c r="E1217" s="14"/>
      <c r="F1217" s="53" t="s">
        <v>18</v>
      </c>
      <c r="G1217" s="14"/>
      <c r="H1217" s="53" t="s">
        <v>18</v>
      </c>
      <c r="I1217" s="5" t="s">
        <v>23</v>
      </c>
      <c r="J1217" s="13" t="s">
        <v>1637</v>
      </c>
      <c r="K1217" s="13" t="s">
        <v>338</v>
      </c>
      <c r="L1217" s="14">
        <v>48600</v>
      </c>
      <c r="M1217" s="14">
        <v>36450</v>
      </c>
      <c r="N1217" s="14">
        <v>30392</v>
      </c>
      <c r="O1217" s="72">
        <v>37633</v>
      </c>
      <c r="P1217" s="72"/>
      <c r="Q1217" s="74">
        <v>77.400000000000006</v>
      </c>
      <c r="R1217" s="74"/>
      <c r="S1217" s="15">
        <v>3.2</v>
      </c>
      <c r="T1217" s="79" t="s">
        <v>1638</v>
      </c>
      <c r="U1217" s="79"/>
    </row>
    <row r="1218" spans="1:21">
      <c r="A1218" s="2"/>
      <c r="B1218" s="5" t="s">
        <v>29</v>
      </c>
      <c r="C1218" s="14">
        <v>1912713518</v>
      </c>
      <c r="D1218" s="14">
        <v>2558027078</v>
      </c>
      <c r="E1218" s="14">
        <f t="shared" ref="E1218:E1219" si="246">D1218-C1218</f>
        <v>645313560</v>
      </c>
      <c r="F1218" s="53">
        <f>IFERROR((D1218/C1218-1)*100,0)</f>
        <v>33.738118851941955</v>
      </c>
      <c r="G1218" s="14">
        <v>3721859827</v>
      </c>
      <c r="H1218" s="53">
        <v>68.7</v>
      </c>
      <c r="I1218" s="5" t="s">
        <v>18</v>
      </c>
      <c r="J1218" s="13" t="s">
        <v>18</v>
      </c>
      <c r="K1218" s="13" t="s">
        <v>18</v>
      </c>
      <c r="L1218" s="14"/>
      <c r="M1218" s="14"/>
      <c r="N1218" s="14"/>
      <c r="O1218" s="72"/>
      <c r="P1218" s="72"/>
      <c r="Q1218" s="70" t="s">
        <v>18</v>
      </c>
      <c r="R1218" s="70"/>
      <c r="S1218" s="12" t="s">
        <v>18</v>
      </c>
      <c r="T1218" s="71" t="s">
        <v>18</v>
      </c>
      <c r="U1218" s="71"/>
    </row>
    <row r="1219" spans="1:21" ht="25.5">
      <c r="A1219" s="11" t="s">
        <v>1639</v>
      </c>
      <c r="B1219" s="5" t="s">
        <v>18</v>
      </c>
      <c r="C1219" s="14">
        <v>6443294121</v>
      </c>
      <c r="D1219" s="14">
        <v>7931081232</v>
      </c>
      <c r="E1219" s="14">
        <f t="shared" si="246"/>
        <v>1487787111</v>
      </c>
      <c r="F1219" s="53" t="s">
        <v>18</v>
      </c>
      <c r="G1219" s="14">
        <v>11438534710</v>
      </c>
      <c r="H1219" s="53" t="s">
        <v>18</v>
      </c>
      <c r="I1219" s="5" t="s">
        <v>18</v>
      </c>
      <c r="J1219" s="13" t="s">
        <v>18</v>
      </c>
      <c r="K1219" s="13" t="s">
        <v>18</v>
      </c>
      <c r="L1219" s="14"/>
      <c r="M1219" s="14"/>
      <c r="N1219" s="14"/>
      <c r="O1219" s="72"/>
      <c r="P1219" s="72"/>
      <c r="Q1219" s="70" t="s">
        <v>18</v>
      </c>
      <c r="R1219" s="70"/>
      <c r="S1219" s="12" t="s">
        <v>18</v>
      </c>
      <c r="T1219" s="71" t="s">
        <v>18</v>
      </c>
      <c r="U1219" s="71"/>
    </row>
    <row r="1220" spans="1:21">
      <c r="A1220" s="7" t="s">
        <v>1640</v>
      </c>
      <c r="B1220" s="8" t="s">
        <v>18</v>
      </c>
      <c r="C1220" s="16"/>
      <c r="D1220" s="16"/>
      <c r="E1220" s="16"/>
      <c r="F1220" s="61" t="s">
        <v>18</v>
      </c>
      <c r="G1220" s="16"/>
      <c r="H1220" s="61" t="s">
        <v>18</v>
      </c>
      <c r="I1220" s="8" t="s">
        <v>18</v>
      </c>
      <c r="J1220" s="10" t="s">
        <v>18</v>
      </c>
      <c r="K1220" s="10" t="s">
        <v>18</v>
      </c>
      <c r="L1220" s="16"/>
      <c r="M1220" s="16"/>
      <c r="N1220" s="16"/>
      <c r="O1220" s="75"/>
      <c r="P1220" s="75"/>
      <c r="Q1220" s="68" t="s">
        <v>18</v>
      </c>
      <c r="R1220" s="68"/>
      <c r="S1220" s="9" t="s">
        <v>18</v>
      </c>
      <c r="T1220" s="69" t="s">
        <v>18</v>
      </c>
      <c r="U1220" s="69"/>
    </row>
    <row r="1221" spans="1:21" ht="25.5">
      <c r="A1221" s="11" t="s">
        <v>1641</v>
      </c>
      <c r="B1221" s="5" t="s">
        <v>18</v>
      </c>
      <c r="C1221" s="14"/>
      <c r="D1221" s="14"/>
      <c r="E1221" s="14"/>
      <c r="F1221" s="53" t="s">
        <v>18</v>
      </c>
      <c r="G1221" s="14"/>
      <c r="H1221" s="53" t="s">
        <v>18</v>
      </c>
      <c r="I1221" s="5" t="s">
        <v>18</v>
      </c>
      <c r="J1221" s="13" t="s">
        <v>18</v>
      </c>
      <c r="K1221" s="13" t="s">
        <v>18</v>
      </c>
      <c r="L1221" s="14"/>
      <c r="M1221" s="14"/>
      <c r="N1221" s="14"/>
      <c r="O1221" s="72"/>
      <c r="P1221" s="72"/>
      <c r="Q1221" s="70" t="s">
        <v>18</v>
      </c>
      <c r="R1221" s="70"/>
      <c r="S1221" s="12" t="s">
        <v>18</v>
      </c>
      <c r="T1221" s="71" t="s">
        <v>18</v>
      </c>
      <c r="U1221" s="71"/>
    </row>
    <row r="1222" spans="1:21" ht="25.5">
      <c r="A1222" s="13" t="s">
        <v>1642</v>
      </c>
      <c r="B1222" s="5" t="s">
        <v>1313</v>
      </c>
      <c r="C1222" s="14">
        <v>330139199</v>
      </c>
      <c r="D1222" s="14">
        <v>240479486</v>
      </c>
      <c r="E1222" s="14">
        <f>D1222-C1222</f>
        <v>-89659713</v>
      </c>
      <c r="F1222" s="53">
        <f>IFERROR((D1222/C1222-1)*100,0)</f>
        <v>-27.158154279037916</v>
      </c>
      <c r="G1222" s="14">
        <v>632436000</v>
      </c>
      <c r="H1222" s="53">
        <v>38</v>
      </c>
      <c r="I1222" s="5" t="s">
        <v>18</v>
      </c>
      <c r="J1222" s="13" t="s">
        <v>18</v>
      </c>
      <c r="K1222" s="13" t="s">
        <v>18</v>
      </c>
      <c r="L1222" s="14"/>
      <c r="M1222" s="14"/>
      <c r="N1222" s="14"/>
      <c r="O1222" s="72"/>
      <c r="P1222" s="72"/>
      <c r="Q1222" s="70" t="s">
        <v>18</v>
      </c>
      <c r="R1222" s="70"/>
      <c r="S1222" s="12" t="s">
        <v>18</v>
      </c>
      <c r="T1222" s="71" t="s">
        <v>18</v>
      </c>
      <c r="U1222" s="71"/>
    </row>
    <row r="1223" spans="1:21" ht="14.25" customHeight="1">
      <c r="A1223" s="13" t="s">
        <v>1643</v>
      </c>
      <c r="B1223" s="5" t="s">
        <v>18</v>
      </c>
      <c r="C1223" s="14"/>
      <c r="D1223" s="14"/>
      <c r="E1223" s="14"/>
      <c r="F1223" s="53" t="s">
        <v>18</v>
      </c>
      <c r="G1223" s="14"/>
      <c r="H1223" s="53" t="s">
        <v>18</v>
      </c>
      <c r="I1223" s="5" t="s">
        <v>23</v>
      </c>
      <c r="J1223" s="13" t="s">
        <v>1644</v>
      </c>
      <c r="K1223" s="13" t="s">
        <v>542</v>
      </c>
      <c r="L1223" s="14">
        <v>60</v>
      </c>
      <c r="M1223" s="14">
        <v>43</v>
      </c>
      <c r="N1223" s="14">
        <v>63</v>
      </c>
      <c r="O1223" s="72">
        <v>25</v>
      </c>
      <c r="P1223" s="72"/>
      <c r="Q1223" s="74">
        <v>41.7</v>
      </c>
      <c r="R1223" s="74"/>
      <c r="S1223" s="15">
        <v>-41.9</v>
      </c>
      <c r="T1223" s="71" t="s">
        <v>3199</v>
      </c>
      <c r="U1223" s="71"/>
    </row>
    <row r="1224" spans="1:21" ht="14.25" customHeight="1">
      <c r="A1224" s="2"/>
      <c r="B1224" s="5" t="s">
        <v>18</v>
      </c>
      <c r="C1224" s="14"/>
      <c r="D1224" s="14"/>
      <c r="E1224" s="14"/>
      <c r="F1224" s="53" t="s">
        <v>18</v>
      </c>
      <c r="G1224" s="14"/>
      <c r="H1224" s="53" t="s">
        <v>18</v>
      </c>
      <c r="I1224" s="5" t="s">
        <v>23</v>
      </c>
      <c r="J1224" s="13" t="s">
        <v>1645</v>
      </c>
      <c r="K1224" s="13" t="s">
        <v>586</v>
      </c>
      <c r="L1224" s="14">
        <v>143</v>
      </c>
      <c r="M1224" s="14">
        <v>117</v>
      </c>
      <c r="N1224" s="14">
        <v>128</v>
      </c>
      <c r="O1224" s="72">
        <v>32</v>
      </c>
      <c r="P1224" s="72"/>
      <c r="Q1224" s="74">
        <v>22.4</v>
      </c>
      <c r="R1224" s="74"/>
      <c r="S1224" s="15">
        <v>-72.599999999999994</v>
      </c>
      <c r="T1224" s="71" t="s">
        <v>1646</v>
      </c>
      <c r="U1224" s="71"/>
    </row>
    <row r="1225" spans="1:21" ht="14.25" customHeight="1">
      <c r="A1225" s="2"/>
      <c r="B1225" s="5" t="s">
        <v>18</v>
      </c>
      <c r="C1225" s="14"/>
      <c r="D1225" s="14"/>
      <c r="E1225" s="14"/>
      <c r="F1225" s="53" t="s">
        <v>18</v>
      </c>
      <c r="G1225" s="14"/>
      <c r="H1225" s="53" t="s">
        <v>18</v>
      </c>
      <c r="I1225" s="5" t="s">
        <v>23</v>
      </c>
      <c r="J1225" s="13" t="s">
        <v>1647</v>
      </c>
      <c r="K1225" s="13" t="s">
        <v>1648</v>
      </c>
      <c r="L1225" s="14">
        <v>243</v>
      </c>
      <c r="M1225" s="14">
        <v>207</v>
      </c>
      <c r="N1225" s="14">
        <v>225</v>
      </c>
      <c r="O1225" s="72">
        <v>64</v>
      </c>
      <c r="P1225" s="72"/>
      <c r="Q1225" s="74">
        <v>26.3</v>
      </c>
      <c r="R1225" s="74"/>
      <c r="S1225" s="15">
        <v>-69.099999999999994</v>
      </c>
      <c r="T1225" s="71" t="s">
        <v>1649</v>
      </c>
      <c r="U1225" s="71"/>
    </row>
    <row r="1226" spans="1:21">
      <c r="A1226" s="2"/>
      <c r="B1226" s="5" t="s">
        <v>29</v>
      </c>
      <c r="C1226" s="14">
        <v>330139199</v>
      </c>
      <c r="D1226" s="14">
        <v>240479486</v>
      </c>
      <c r="E1226" s="14">
        <f>D1226-C1226</f>
        <v>-89659713</v>
      </c>
      <c r="F1226" s="53">
        <f>IFERROR((D1226/C1226-1)*100,0)</f>
        <v>-27.158154279037916</v>
      </c>
      <c r="G1226" s="14">
        <v>632436000</v>
      </c>
      <c r="H1226" s="53">
        <v>38</v>
      </c>
      <c r="I1226" s="5" t="s">
        <v>18</v>
      </c>
      <c r="J1226" s="13" t="s">
        <v>18</v>
      </c>
      <c r="K1226" s="13" t="s">
        <v>18</v>
      </c>
      <c r="L1226" s="14"/>
      <c r="M1226" s="14"/>
      <c r="N1226" s="14"/>
      <c r="O1226" s="72"/>
      <c r="P1226" s="72"/>
      <c r="Q1226" s="70" t="s">
        <v>18</v>
      </c>
      <c r="R1226" s="70"/>
      <c r="S1226" s="12" t="s">
        <v>18</v>
      </c>
      <c r="T1226" s="71" t="s">
        <v>18</v>
      </c>
      <c r="U1226" s="71"/>
    </row>
    <row r="1227" spans="1:21">
      <c r="A1227" s="11" t="s">
        <v>1650</v>
      </c>
      <c r="B1227" s="5" t="s">
        <v>18</v>
      </c>
      <c r="C1227" s="14"/>
      <c r="D1227" s="14"/>
      <c r="E1227" s="14"/>
      <c r="F1227" s="53" t="s">
        <v>18</v>
      </c>
      <c r="G1227" s="14"/>
      <c r="H1227" s="53" t="s">
        <v>18</v>
      </c>
      <c r="I1227" s="5" t="s">
        <v>18</v>
      </c>
      <c r="J1227" s="13" t="s">
        <v>18</v>
      </c>
      <c r="K1227" s="13" t="s">
        <v>18</v>
      </c>
      <c r="L1227" s="14"/>
      <c r="M1227" s="14"/>
      <c r="N1227" s="14"/>
      <c r="O1227" s="72"/>
      <c r="P1227" s="72"/>
      <c r="Q1227" s="70" t="s">
        <v>18</v>
      </c>
      <c r="R1227" s="70"/>
      <c r="S1227" s="12" t="s">
        <v>18</v>
      </c>
      <c r="T1227" s="71" t="s">
        <v>18</v>
      </c>
      <c r="U1227" s="71"/>
    </row>
    <row r="1228" spans="1:21" ht="25.5">
      <c r="A1228" s="13" t="s">
        <v>1651</v>
      </c>
      <c r="B1228" s="5" t="s">
        <v>1313</v>
      </c>
      <c r="C1228" s="14">
        <v>199305863</v>
      </c>
      <c r="D1228" s="14">
        <v>205435005</v>
      </c>
      <c r="E1228" s="14">
        <f>D1228-C1228</f>
        <v>6129142</v>
      </c>
      <c r="F1228" s="53">
        <f>IFERROR((D1228/C1228-1)*100,0)</f>
        <v>3.0752442039299055</v>
      </c>
      <c r="G1228" s="14">
        <v>305178191</v>
      </c>
      <c r="H1228" s="53">
        <v>67.3</v>
      </c>
      <c r="I1228" s="5" t="s">
        <v>18</v>
      </c>
      <c r="J1228" s="13" t="s">
        <v>18</v>
      </c>
      <c r="K1228" s="13" t="s">
        <v>18</v>
      </c>
      <c r="L1228" s="14"/>
      <c r="M1228" s="14"/>
      <c r="N1228" s="14"/>
      <c r="O1228" s="72"/>
      <c r="P1228" s="72"/>
      <c r="Q1228" s="70" t="s">
        <v>18</v>
      </c>
      <c r="R1228" s="70"/>
      <c r="S1228" s="12" t="s">
        <v>18</v>
      </c>
      <c r="T1228" s="71" t="s">
        <v>18</v>
      </c>
      <c r="U1228" s="71"/>
    </row>
    <row r="1229" spans="1:21" ht="14.25" customHeight="1">
      <c r="A1229" s="13" t="s">
        <v>1652</v>
      </c>
      <c r="B1229" s="5" t="s">
        <v>18</v>
      </c>
      <c r="C1229" s="14"/>
      <c r="D1229" s="14"/>
      <c r="E1229" s="14"/>
      <c r="F1229" s="53" t="s">
        <v>18</v>
      </c>
      <c r="G1229" s="14"/>
      <c r="H1229" s="53" t="s">
        <v>18</v>
      </c>
      <c r="I1229" s="5" t="s">
        <v>23</v>
      </c>
      <c r="J1229" s="13" t="s">
        <v>1653</v>
      </c>
      <c r="K1229" s="13" t="s">
        <v>98</v>
      </c>
      <c r="L1229" s="14">
        <v>6750</v>
      </c>
      <c r="M1229" s="14">
        <v>5250</v>
      </c>
      <c r="N1229" s="14">
        <v>4200</v>
      </c>
      <c r="O1229" s="72">
        <v>14055</v>
      </c>
      <c r="P1229" s="72"/>
      <c r="Q1229" s="74">
        <v>208.2</v>
      </c>
      <c r="R1229" s="74"/>
      <c r="S1229" s="15">
        <v>167.7</v>
      </c>
      <c r="T1229" s="71" t="s">
        <v>1654</v>
      </c>
      <c r="U1229" s="71"/>
    </row>
    <row r="1230" spans="1:21" ht="14.25" customHeight="1">
      <c r="A1230" s="2"/>
      <c r="B1230" s="5" t="s">
        <v>18</v>
      </c>
      <c r="C1230" s="14"/>
      <c r="D1230" s="14"/>
      <c r="E1230" s="14"/>
      <c r="F1230" s="53" t="s">
        <v>18</v>
      </c>
      <c r="G1230" s="14"/>
      <c r="H1230" s="53" t="s">
        <v>18</v>
      </c>
      <c r="I1230" s="5" t="s">
        <v>23</v>
      </c>
      <c r="J1230" s="13" t="s">
        <v>1644</v>
      </c>
      <c r="K1230" s="13" t="s">
        <v>542</v>
      </c>
      <c r="L1230" s="14">
        <v>84</v>
      </c>
      <c r="M1230" s="14">
        <v>66</v>
      </c>
      <c r="N1230" s="14">
        <v>240</v>
      </c>
      <c r="O1230" s="72">
        <v>162</v>
      </c>
      <c r="P1230" s="72"/>
      <c r="Q1230" s="74">
        <v>192.9</v>
      </c>
      <c r="R1230" s="74"/>
      <c r="S1230" s="15">
        <v>145.5</v>
      </c>
      <c r="T1230" s="71" t="s">
        <v>3200</v>
      </c>
      <c r="U1230" s="71"/>
    </row>
    <row r="1231" spans="1:21" ht="14.25" customHeight="1">
      <c r="A1231" s="2"/>
      <c r="B1231" s="2"/>
      <c r="C1231" s="2"/>
      <c r="D1231" s="2"/>
      <c r="E1231" s="2"/>
      <c r="F1231" s="63"/>
      <c r="G1231" s="2"/>
      <c r="H1231" s="63"/>
      <c r="I1231" s="2"/>
      <c r="J1231" s="2"/>
      <c r="K1231" s="2"/>
      <c r="L1231" s="2"/>
      <c r="M1231" s="2"/>
      <c r="N1231" s="2"/>
      <c r="O1231" s="2"/>
      <c r="P1231" s="2"/>
      <c r="Q1231" s="2"/>
      <c r="R1231" s="2"/>
      <c r="S1231" s="2"/>
      <c r="T1231" s="71" t="s">
        <v>1655</v>
      </c>
      <c r="U1231" s="71"/>
    </row>
    <row r="1232" spans="1:21" ht="14.25" customHeight="1">
      <c r="A1232" s="2"/>
      <c r="B1232" s="5" t="s">
        <v>18</v>
      </c>
      <c r="C1232" s="14"/>
      <c r="D1232" s="14"/>
      <c r="E1232" s="14"/>
      <c r="F1232" s="53" t="s">
        <v>18</v>
      </c>
      <c r="G1232" s="14"/>
      <c r="H1232" s="53" t="s">
        <v>18</v>
      </c>
      <c r="I1232" s="5" t="s">
        <v>23</v>
      </c>
      <c r="J1232" s="13" t="s">
        <v>1645</v>
      </c>
      <c r="K1232" s="13" t="s">
        <v>586</v>
      </c>
      <c r="L1232" s="14">
        <v>12</v>
      </c>
      <c r="M1232" s="14">
        <v>7</v>
      </c>
      <c r="N1232" s="14">
        <v>9</v>
      </c>
      <c r="O1232" s="72">
        <v>11</v>
      </c>
      <c r="P1232" s="72"/>
      <c r="Q1232" s="74">
        <v>91.7</v>
      </c>
      <c r="R1232" s="74"/>
      <c r="S1232" s="15">
        <v>57.1</v>
      </c>
      <c r="T1232" s="71" t="s">
        <v>1656</v>
      </c>
      <c r="U1232" s="71"/>
    </row>
    <row r="1233" spans="1:21">
      <c r="A1233" s="2"/>
      <c r="B1233" s="5" t="s">
        <v>29</v>
      </c>
      <c r="C1233" s="14">
        <v>199305863</v>
      </c>
      <c r="D1233" s="14">
        <v>205435005</v>
      </c>
      <c r="E1233" s="14">
        <f t="shared" ref="E1233:E1234" si="247">D1233-C1233</f>
        <v>6129142</v>
      </c>
      <c r="F1233" s="53">
        <f t="shared" ref="F1233:F1234" si="248">IFERROR((D1233/C1233-1)*100,0)</f>
        <v>3.0752442039299055</v>
      </c>
      <c r="G1233" s="14">
        <v>305178191</v>
      </c>
      <c r="H1233" s="53">
        <v>67.3</v>
      </c>
      <c r="I1233" s="5" t="s">
        <v>18</v>
      </c>
      <c r="J1233" s="13" t="s">
        <v>18</v>
      </c>
      <c r="K1233" s="13" t="s">
        <v>18</v>
      </c>
      <c r="L1233" s="14"/>
      <c r="M1233" s="14"/>
      <c r="N1233" s="14"/>
      <c r="O1233" s="72"/>
      <c r="P1233" s="72"/>
      <c r="Q1233" s="70" t="s">
        <v>18</v>
      </c>
      <c r="R1233" s="70"/>
      <c r="S1233" s="12" t="s">
        <v>18</v>
      </c>
      <c r="T1233" s="71" t="s">
        <v>18</v>
      </c>
      <c r="U1233" s="71"/>
    </row>
    <row r="1234" spans="1:21">
      <c r="A1234" s="13" t="s">
        <v>1657</v>
      </c>
      <c r="B1234" s="5" t="s">
        <v>1313</v>
      </c>
      <c r="C1234" s="14">
        <v>153525038</v>
      </c>
      <c r="D1234" s="14">
        <v>92562854</v>
      </c>
      <c r="E1234" s="14">
        <f t="shared" si="247"/>
        <v>-60962184</v>
      </c>
      <c r="F1234" s="53">
        <f t="shared" si="248"/>
        <v>-39.708300870116055</v>
      </c>
      <c r="G1234" s="14">
        <v>290637182</v>
      </c>
      <c r="H1234" s="53">
        <v>31.8</v>
      </c>
      <c r="I1234" s="5" t="s">
        <v>18</v>
      </c>
      <c r="J1234" s="13" t="s">
        <v>18</v>
      </c>
      <c r="K1234" s="13" t="s">
        <v>18</v>
      </c>
      <c r="L1234" s="14"/>
      <c r="M1234" s="14"/>
      <c r="N1234" s="14"/>
      <c r="O1234" s="72"/>
      <c r="P1234" s="72"/>
      <c r="Q1234" s="70" t="s">
        <v>18</v>
      </c>
      <c r="R1234" s="70"/>
      <c r="S1234" s="12" t="s">
        <v>18</v>
      </c>
      <c r="T1234" s="71" t="s">
        <v>18</v>
      </c>
      <c r="U1234" s="71"/>
    </row>
    <row r="1235" spans="1:21" ht="14.25" customHeight="1">
      <c r="A1235" s="13" t="s">
        <v>1658</v>
      </c>
      <c r="B1235" s="5" t="s">
        <v>18</v>
      </c>
      <c r="C1235" s="14"/>
      <c r="D1235" s="14"/>
      <c r="E1235" s="14"/>
      <c r="F1235" s="53" t="s">
        <v>18</v>
      </c>
      <c r="G1235" s="14"/>
      <c r="H1235" s="53" t="s">
        <v>18</v>
      </c>
      <c r="I1235" s="5" t="s">
        <v>23</v>
      </c>
      <c r="J1235" s="13" t="s">
        <v>1659</v>
      </c>
      <c r="K1235" s="13" t="s">
        <v>1660</v>
      </c>
      <c r="L1235" s="14">
        <v>930000</v>
      </c>
      <c r="M1235" s="14">
        <v>579920</v>
      </c>
      <c r="N1235" s="14">
        <v>513246</v>
      </c>
      <c r="O1235" s="72">
        <v>252359</v>
      </c>
      <c r="P1235" s="72"/>
      <c r="Q1235" s="74">
        <v>27.1</v>
      </c>
      <c r="R1235" s="74"/>
      <c r="S1235" s="15">
        <v>-56.5</v>
      </c>
      <c r="T1235" s="71" t="s">
        <v>3201</v>
      </c>
      <c r="U1235" s="71"/>
    </row>
    <row r="1236" spans="1:21" ht="14.25" customHeight="1">
      <c r="A1236" s="2"/>
      <c r="B1236" s="5" t="s">
        <v>18</v>
      </c>
      <c r="C1236" s="14"/>
      <c r="D1236" s="14"/>
      <c r="E1236" s="14"/>
      <c r="F1236" s="53" t="s">
        <v>18</v>
      </c>
      <c r="G1236" s="14"/>
      <c r="H1236" s="53" t="s">
        <v>18</v>
      </c>
      <c r="I1236" s="5" t="s">
        <v>23</v>
      </c>
      <c r="J1236" s="13" t="s">
        <v>1661</v>
      </c>
      <c r="K1236" s="13" t="s">
        <v>1660</v>
      </c>
      <c r="L1236" s="14">
        <v>32000</v>
      </c>
      <c r="M1236" s="14">
        <v>22000</v>
      </c>
      <c r="N1236" s="14">
        <v>25618</v>
      </c>
      <c r="O1236" s="72">
        <v>0</v>
      </c>
      <c r="P1236" s="72"/>
      <c r="Q1236" s="70">
        <v>0</v>
      </c>
      <c r="R1236" s="70"/>
      <c r="S1236" s="12">
        <v>100</v>
      </c>
      <c r="T1236" s="71" t="s">
        <v>1662</v>
      </c>
      <c r="U1236" s="71"/>
    </row>
    <row r="1237" spans="1:21">
      <c r="A1237" s="2"/>
      <c r="B1237" s="5" t="s">
        <v>29</v>
      </c>
      <c r="C1237" s="14">
        <v>153525038</v>
      </c>
      <c r="D1237" s="14">
        <v>92562854</v>
      </c>
      <c r="E1237" s="14">
        <f t="shared" ref="E1237:E1238" si="249">D1237-C1237</f>
        <v>-60962184</v>
      </c>
      <c r="F1237" s="53">
        <f>IFERROR((D1237/C1237-1)*100,0)</f>
        <v>-39.708300870116055</v>
      </c>
      <c r="G1237" s="14">
        <v>290637182</v>
      </c>
      <c r="H1237" s="53">
        <v>31.8</v>
      </c>
      <c r="I1237" s="5" t="s">
        <v>18</v>
      </c>
      <c r="J1237" s="13" t="s">
        <v>18</v>
      </c>
      <c r="K1237" s="13" t="s">
        <v>18</v>
      </c>
      <c r="L1237" s="14"/>
      <c r="M1237" s="14"/>
      <c r="N1237" s="14"/>
      <c r="O1237" s="72"/>
      <c r="P1237" s="72"/>
      <c r="Q1237" s="70" t="s">
        <v>18</v>
      </c>
      <c r="R1237" s="70"/>
      <c r="S1237" s="12" t="s">
        <v>18</v>
      </c>
      <c r="T1237" s="71" t="s">
        <v>18</v>
      </c>
      <c r="U1237" s="71"/>
    </row>
    <row r="1238" spans="1:21" ht="30" customHeight="1">
      <c r="A1238" s="11" t="s">
        <v>1663</v>
      </c>
      <c r="B1238" s="5" t="s">
        <v>18</v>
      </c>
      <c r="C1238" s="14">
        <v>682970100</v>
      </c>
      <c r="D1238" s="14">
        <v>538477345</v>
      </c>
      <c r="E1238" s="14">
        <f t="shared" si="249"/>
        <v>-144492755</v>
      </c>
      <c r="F1238" s="53" t="s">
        <v>18</v>
      </c>
      <c r="G1238" s="14">
        <v>1228251373</v>
      </c>
      <c r="H1238" s="53" t="s">
        <v>18</v>
      </c>
      <c r="I1238" s="5" t="s">
        <v>18</v>
      </c>
      <c r="J1238" s="13" t="s">
        <v>18</v>
      </c>
      <c r="K1238" s="13" t="s">
        <v>18</v>
      </c>
      <c r="L1238" s="14"/>
      <c r="M1238" s="14"/>
      <c r="N1238" s="14"/>
      <c r="O1238" s="72"/>
      <c r="P1238" s="72"/>
      <c r="Q1238" s="70" t="s">
        <v>18</v>
      </c>
      <c r="R1238" s="70"/>
      <c r="S1238" s="12" t="s">
        <v>18</v>
      </c>
      <c r="T1238" s="71" t="s">
        <v>18</v>
      </c>
      <c r="U1238" s="71"/>
    </row>
    <row r="1239" spans="1:21">
      <c r="A1239" s="7" t="s">
        <v>1664</v>
      </c>
      <c r="B1239" s="8" t="s">
        <v>18</v>
      </c>
      <c r="C1239" s="16"/>
      <c r="D1239" s="16"/>
      <c r="E1239" s="16"/>
      <c r="F1239" s="61" t="s">
        <v>18</v>
      </c>
      <c r="G1239" s="16"/>
      <c r="H1239" s="61" t="s">
        <v>18</v>
      </c>
      <c r="I1239" s="8" t="s">
        <v>18</v>
      </c>
      <c r="J1239" s="10" t="s">
        <v>18</v>
      </c>
      <c r="K1239" s="10" t="s">
        <v>18</v>
      </c>
      <c r="L1239" s="16"/>
      <c r="M1239" s="16"/>
      <c r="N1239" s="16"/>
      <c r="O1239" s="75"/>
      <c r="P1239" s="75"/>
      <c r="Q1239" s="68" t="s">
        <v>18</v>
      </c>
      <c r="R1239" s="68"/>
      <c r="S1239" s="9" t="s">
        <v>18</v>
      </c>
      <c r="T1239" s="69" t="s">
        <v>18</v>
      </c>
      <c r="U1239" s="69"/>
    </row>
    <row r="1240" spans="1:21">
      <c r="A1240" s="11" t="s">
        <v>1665</v>
      </c>
      <c r="B1240" s="31" t="s">
        <v>18</v>
      </c>
      <c r="C1240" s="14"/>
      <c r="D1240" s="14"/>
      <c r="E1240" s="14"/>
      <c r="F1240" s="53" t="s">
        <v>18</v>
      </c>
      <c r="G1240" s="14"/>
      <c r="H1240" s="53" t="s">
        <v>18</v>
      </c>
      <c r="I1240" s="5" t="s">
        <v>18</v>
      </c>
      <c r="J1240" s="13" t="s">
        <v>18</v>
      </c>
      <c r="K1240" s="13" t="s">
        <v>18</v>
      </c>
      <c r="L1240" s="14"/>
      <c r="M1240" s="14"/>
      <c r="N1240" s="14"/>
      <c r="O1240" s="72"/>
      <c r="P1240" s="72"/>
      <c r="Q1240" s="70" t="s">
        <v>18</v>
      </c>
      <c r="R1240" s="70"/>
      <c r="S1240" s="12" t="s">
        <v>18</v>
      </c>
      <c r="T1240" s="71" t="s">
        <v>18</v>
      </c>
      <c r="U1240" s="71"/>
    </row>
    <row r="1241" spans="1:21">
      <c r="A1241" s="13" t="s">
        <v>1666</v>
      </c>
      <c r="B1241" s="31" t="s">
        <v>715</v>
      </c>
      <c r="C1241" s="14">
        <v>290445718.72000009</v>
      </c>
      <c r="D1241" s="14">
        <v>317056234</v>
      </c>
      <c r="E1241" s="14">
        <f>D1241-C1241</f>
        <v>26610515.279999912</v>
      </c>
      <c r="F1241" s="53">
        <f>IFERROR((D1241/C1241-1)*100,0)</f>
        <v>9.1619581783725312</v>
      </c>
      <c r="G1241" s="14">
        <v>576864788</v>
      </c>
      <c r="H1241" s="53">
        <v>55</v>
      </c>
      <c r="I1241" s="5" t="s">
        <v>18</v>
      </c>
      <c r="J1241" s="13" t="s">
        <v>18</v>
      </c>
      <c r="K1241" s="13" t="s">
        <v>18</v>
      </c>
      <c r="L1241" s="14"/>
      <c r="M1241" s="14"/>
      <c r="N1241" s="14"/>
      <c r="O1241" s="72"/>
      <c r="P1241" s="72"/>
      <c r="Q1241" s="70" t="s">
        <v>18</v>
      </c>
      <c r="R1241" s="70"/>
      <c r="S1241" s="12" t="s">
        <v>18</v>
      </c>
      <c r="T1241" s="71" t="s">
        <v>18</v>
      </c>
      <c r="U1241" s="71"/>
    </row>
    <row r="1242" spans="1:21" ht="25.5">
      <c r="A1242" s="13" t="s">
        <v>1667</v>
      </c>
      <c r="B1242" s="31" t="s">
        <v>18</v>
      </c>
      <c r="C1242" s="14"/>
      <c r="D1242" s="14"/>
      <c r="E1242" s="14"/>
      <c r="F1242" s="53" t="s">
        <v>18</v>
      </c>
      <c r="G1242" s="14"/>
      <c r="H1242" s="53" t="s">
        <v>18</v>
      </c>
      <c r="I1242" s="5" t="s">
        <v>23</v>
      </c>
      <c r="J1242" s="13" t="s">
        <v>1668</v>
      </c>
      <c r="K1242" s="13" t="s">
        <v>48</v>
      </c>
      <c r="L1242" s="14">
        <v>7</v>
      </c>
      <c r="M1242" s="14">
        <v>6</v>
      </c>
      <c r="N1242" s="14">
        <v>9</v>
      </c>
      <c r="O1242" s="72">
        <v>6</v>
      </c>
      <c r="P1242" s="72"/>
      <c r="Q1242" s="74">
        <v>85.7</v>
      </c>
      <c r="R1242" s="74"/>
      <c r="S1242" s="15">
        <v>0</v>
      </c>
      <c r="T1242" s="71" t="s">
        <v>3446</v>
      </c>
      <c r="U1242" s="71"/>
    </row>
    <row r="1243" spans="1:21" ht="25.5">
      <c r="A1243" s="2"/>
      <c r="B1243" s="31" t="s">
        <v>18</v>
      </c>
      <c r="C1243" s="14"/>
      <c r="D1243" s="14"/>
      <c r="E1243" s="14"/>
      <c r="F1243" s="53" t="s">
        <v>18</v>
      </c>
      <c r="G1243" s="14"/>
      <c r="H1243" s="53" t="s">
        <v>18</v>
      </c>
      <c r="I1243" s="5" t="s">
        <v>23</v>
      </c>
      <c r="J1243" s="13" t="s">
        <v>1668</v>
      </c>
      <c r="K1243" s="13" t="s">
        <v>1669</v>
      </c>
      <c r="L1243" s="14">
        <v>70</v>
      </c>
      <c r="M1243" s="14">
        <v>60</v>
      </c>
      <c r="N1243" s="14">
        <v>76</v>
      </c>
      <c r="O1243" s="72">
        <v>80</v>
      </c>
      <c r="P1243" s="72"/>
      <c r="Q1243" s="74">
        <v>114.3</v>
      </c>
      <c r="R1243" s="74"/>
      <c r="S1243" s="15">
        <v>33.299999999999997</v>
      </c>
      <c r="T1243" s="71" t="s">
        <v>3426</v>
      </c>
      <c r="U1243" s="71"/>
    </row>
    <row r="1244" spans="1:21" ht="25.5">
      <c r="A1244" s="2"/>
      <c r="B1244" s="31" t="s">
        <v>18</v>
      </c>
      <c r="C1244" s="14"/>
      <c r="D1244" s="14"/>
      <c r="E1244" s="14"/>
      <c r="F1244" s="53" t="s">
        <v>18</v>
      </c>
      <c r="G1244" s="14"/>
      <c r="H1244" s="53" t="s">
        <v>18</v>
      </c>
      <c r="I1244" s="5" t="s">
        <v>23</v>
      </c>
      <c r="J1244" s="13" t="s">
        <v>1668</v>
      </c>
      <c r="K1244" s="13" t="s">
        <v>1670</v>
      </c>
      <c r="L1244" s="14">
        <v>40</v>
      </c>
      <c r="M1244" s="14">
        <v>36</v>
      </c>
      <c r="N1244" s="14">
        <v>46</v>
      </c>
      <c r="O1244" s="72">
        <v>36</v>
      </c>
      <c r="P1244" s="72"/>
      <c r="Q1244" s="74">
        <v>90</v>
      </c>
      <c r="R1244" s="74"/>
      <c r="S1244" s="15">
        <v>0</v>
      </c>
      <c r="T1244" s="71" t="s">
        <v>3446</v>
      </c>
      <c r="U1244" s="71"/>
    </row>
    <row r="1245" spans="1:21">
      <c r="A1245" s="2"/>
      <c r="B1245" s="31" t="s">
        <v>18</v>
      </c>
      <c r="C1245" s="14"/>
      <c r="D1245" s="14"/>
      <c r="E1245" s="14"/>
      <c r="F1245" s="53" t="s">
        <v>18</v>
      </c>
      <c r="G1245" s="14"/>
      <c r="H1245" s="53" t="s">
        <v>18</v>
      </c>
      <c r="I1245" s="5" t="s">
        <v>23</v>
      </c>
      <c r="J1245" s="13" t="s">
        <v>1671</v>
      </c>
      <c r="K1245" s="13" t="s">
        <v>1672</v>
      </c>
      <c r="L1245" s="14">
        <v>100</v>
      </c>
      <c r="M1245" s="14">
        <v>69</v>
      </c>
      <c r="N1245" s="14">
        <v>84</v>
      </c>
      <c r="O1245" s="72">
        <v>54</v>
      </c>
      <c r="P1245" s="72"/>
      <c r="Q1245" s="74">
        <v>54</v>
      </c>
      <c r="R1245" s="74"/>
      <c r="S1245" s="15">
        <v>-21.7</v>
      </c>
      <c r="T1245" s="71" t="s">
        <v>3427</v>
      </c>
      <c r="U1245" s="71"/>
    </row>
    <row r="1246" spans="1:21">
      <c r="A1246" s="2"/>
      <c r="B1246" s="31" t="s">
        <v>18</v>
      </c>
      <c r="C1246" s="14"/>
      <c r="D1246" s="14"/>
      <c r="E1246" s="14"/>
      <c r="F1246" s="53" t="s">
        <v>18</v>
      </c>
      <c r="G1246" s="14"/>
      <c r="H1246" s="53" t="s">
        <v>18</v>
      </c>
      <c r="I1246" s="5" t="s">
        <v>23</v>
      </c>
      <c r="J1246" s="13" t="s">
        <v>1673</v>
      </c>
      <c r="K1246" s="13" t="s">
        <v>534</v>
      </c>
      <c r="L1246" s="14">
        <v>116</v>
      </c>
      <c r="M1246" s="14">
        <v>106</v>
      </c>
      <c r="N1246" s="14">
        <v>159</v>
      </c>
      <c r="O1246" s="72">
        <v>329</v>
      </c>
      <c r="P1246" s="72"/>
      <c r="Q1246" s="74">
        <v>283.60000000000002</v>
      </c>
      <c r="R1246" s="74"/>
      <c r="S1246" s="15">
        <v>210.4</v>
      </c>
      <c r="T1246" s="71" t="s">
        <v>3428</v>
      </c>
      <c r="U1246" s="71"/>
    </row>
    <row r="1247" spans="1:21">
      <c r="A1247" s="2"/>
      <c r="B1247" s="31" t="s">
        <v>18</v>
      </c>
      <c r="C1247" s="14"/>
      <c r="D1247" s="14"/>
      <c r="E1247" s="14"/>
      <c r="F1247" s="53" t="s">
        <v>18</v>
      </c>
      <c r="G1247" s="14"/>
      <c r="H1247" s="53" t="s">
        <v>18</v>
      </c>
      <c r="I1247" s="5" t="s">
        <v>23</v>
      </c>
      <c r="J1247" s="13" t="s">
        <v>1673</v>
      </c>
      <c r="K1247" s="13" t="s">
        <v>98</v>
      </c>
      <c r="L1247" s="14">
        <v>27000</v>
      </c>
      <c r="M1247" s="14">
        <v>22000</v>
      </c>
      <c r="N1247" s="14">
        <v>22565</v>
      </c>
      <c r="O1247" s="72">
        <v>26698</v>
      </c>
      <c r="P1247" s="72"/>
      <c r="Q1247" s="74">
        <v>98.9</v>
      </c>
      <c r="R1247" s="74"/>
      <c r="S1247" s="15">
        <v>21.4</v>
      </c>
      <c r="T1247" s="71" t="s">
        <v>3429</v>
      </c>
      <c r="U1247" s="71"/>
    </row>
    <row r="1248" spans="1:21" ht="25.5">
      <c r="A1248" s="2"/>
      <c r="B1248" s="31" t="s">
        <v>18</v>
      </c>
      <c r="C1248" s="14"/>
      <c r="D1248" s="14"/>
      <c r="E1248" s="14"/>
      <c r="F1248" s="53" t="s">
        <v>18</v>
      </c>
      <c r="G1248" s="14"/>
      <c r="H1248" s="53" t="s">
        <v>18</v>
      </c>
      <c r="I1248" s="5" t="s">
        <v>23</v>
      </c>
      <c r="J1248" s="13" t="s">
        <v>1674</v>
      </c>
      <c r="K1248" s="13" t="s">
        <v>1675</v>
      </c>
      <c r="L1248" s="14">
        <v>18500</v>
      </c>
      <c r="M1248" s="14">
        <v>14000</v>
      </c>
      <c r="N1248" s="14">
        <v>20379</v>
      </c>
      <c r="O1248" s="72">
        <v>19951</v>
      </c>
      <c r="P1248" s="72"/>
      <c r="Q1248" s="74">
        <v>107.8</v>
      </c>
      <c r="R1248" s="74"/>
      <c r="S1248" s="15">
        <v>42.5</v>
      </c>
      <c r="T1248" s="71" t="s">
        <v>3430</v>
      </c>
      <c r="U1248" s="71"/>
    </row>
    <row r="1249" spans="1:21" ht="25.5">
      <c r="A1249" s="2"/>
      <c r="B1249" s="31" t="s">
        <v>18</v>
      </c>
      <c r="C1249" s="14"/>
      <c r="D1249" s="14"/>
      <c r="E1249" s="14"/>
      <c r="F1249" s="53" t="s">
        <v>18</v>
      </c>
      <c r="G1249" s="14"/>
      <c r="H1249" s="53" t="s">
        <v>18</v>
      </c>
      <c r="I1249" s="5" t="s">
        <v>23</v>
      </c>
      <c r="J1249" s="13" t="s">
        <v>1674</v>
      </c>
      <c r="K1249" s="13" t="s">
        <v>859</v>
      </c>
      <c r="L1249" s="14">
        <v>9500000</v>
      </c>
      <c r="M1249" s="14">
        <v>7000000</v>
      </c>
      <c r="N1249" s="14">
        <v>10509305</v>
      </c>
      <c r="O1249" s="72">
        <v>5848315</v>
      </c>
      <c r="P1249" s="72"/>
      <c r="Q1249" s="74">
        <v>61.6</v>
      </c>
      <c r="R1249" s="74"/>
      <c r="S1249" s="15">
        <v>-16.5</v>
      </c>
      <c r="T1249" s="71" t="s">
        <v>3431</v>
      </c>
      <c r="U1249" s="71"/>
    </row>
    <row r="1250" spans="1:21">
      <c r="A1250" s="2"/>
      <c r="B1250" s="31" t="s">
        <v>18</v>
      </c>
      <c r="C1250" s="14"/>
      <c r="D1250" s="14"/>
      <c r="E1250" s="14"/>
      <c r="F1250" s="53" t="s">
        <v>18</v>
      </c>
      <c r="G1250" s="14"/>
      <c r="H1250" s="53" t="s">
        <v>18</v>
      </c>
      <c r="I1250" s="5" t="s">
        <v>23</v>
      </c>
      <c r="J1250" s="13" t="s">
        <v>1676</v>
      </c>
      <c r="K1250" s="13" t="s">
        <v>1677</v>
      </c>
      <c r="L1250" s="14">
        <v>192000</v>
      </c>
      <c r="M1250" s="14">
        <v>125000</v>
      </c>
      <c r="N1250" s="14">
        <v>357197</v>
      </c>
      <c r="O1250" s="72">
        <v>75807</v>
      </c>
      <c r="P1250" s="72"/>
      <c r="Q1250" s="74">
        <v>39.5</v>
      </c>
      <c r="R1250" s="74"/>
      <c r="S1250" s="15">
        <v>-39.4</v>
      </c>
      <c r="T1250" s="71" t="s">
        <v>3432</v>
      </c>
      <c r="U1250" s="71"/>
    </row>
    <row r="1251" spans="1:21">
      <c r="A1251" s="2"/>
      <c r="B1251" s="31" t="s">
        <v>18</v>
      </c>
      <c r="C1251" s="14"/>
      <c r="D1251" s="14"/>
      <c r="E1251" s="14"/>
      <c r="F1251" s="53" t="s">
        <v>18</v>
      </c>
      <c r="G1251" s="14"/>
      <c r="H1251" s="53" t="s">
        <v>18</v>
      </c>
      <c r="I1251" s="5" t="s">
        <v>23</v>
      </c>
      <c r="J1251" s="13" t="s">
        <v>1678</v>
      </c>
      <c r="K1251" s="13" t="s">
        <v>191</v>
      </c>
      <c r="L1251" s="14">
        <v>3867048</v>
      </c>
      <c r="M1251" s="14">
        <v>2769794</v>
      </c>
      <c r="N1251" s="14">
        <v>2306933</v>
      </c>
      <c r="O1251" s="72">
        <v>2677284</v>
      </c>
      <c r="P1251" s="72"/>
      <c r="Q1251" s="74">
        <v>69.2</v>
      </c>
      <c r="R1251" s="74"/>
      <c r="S1251" s="15">
        <v>-3.3</v>
      </c>
      <c r="T1251" s="71" t="s">
        <v>3433</v>
      </c>
      <c r="U1251" s="71"/>
    </row>
    <row r="1252" spans="1:21" ht="25.5">
      <c r="A1252" s="2"/>
      <c r="B1252" s="31" t="s">
        <v>18</v>
      </c>
      <c r="C1252" s="14"/>
      <c r="D1252" s="14"/>
      <c r="E1252" s="14"/>
      <c r="F1252" s="53" t="s">
        <v>18</v>
      </c>
      <c r="G1252" s="14"/>
      <c r="H1252" s="53" t="s">
        <v>18</v>
      </c>
      <c r="I1252" s="5" t="s">
        <v>23</v>
      </c>
      <c r="J1252" s="13" t="s">
        <v>1679</v>
      </c>
      <c r="K1252" s="13" t="s">
        <v>191</v>
      </c>
      <c r="L1252" s="14">
        <v>12</v>
      </c>
      <c r="M1252" s="14">
        <v>9</v>
      </c>
      <c r="N1252" s="14">
        <v>11</v>
      </c>
      <c r="O1252" s="72">
        <v>9</v>
      </c>
      <c r="P1252" s="72"/>
      <c r="Q1252" s="74">
        <v>75</v>
      </c>
      <c r="R1252" s="74"/>
      <c r="S1252" s="15">
        <v>0</v>
      </c>
      <c r="T1252" s="71" t="s">
        <v>3446</v>
      </c>
      <c r="U1252" s="71"/>
    </row>
    <row r="1253" spans="1:21">
      <c r="A1253" s="2"/>
      <c r="B1253" s="31" t="s">
        <v>18</v>
      </c>
      <c r="C1253" s="14"/>
      <c r="D1253" s="14"/>
      <c r="E1253" s="14"/>
      <c r="F1253" s="53" t="s">
        <v>18</v>
      </c>
      <c r="G1253" s="14"/>
      <c r="H1253" s="53" t="s">
        <v>18</v>
      </c>
      <c r="I1253" s="5" t="s">
        <v>23</v>
      </c>
      <c r="J1253" s="13" t="s">
        <v>1680</v>
      </c>
      <c r="K1253" s="13" t="s">
        <v>191</v>
      </c>
      <c r="L1253" s="14">
        <v>12</v>
      </c>
      <c r="M1253" s="14">
        <v>9</v>
      </c>
      <c r="N1253" s="14">
        <v>3</v>
      </c>
      <c r="O1253" s="72">
        <v>9</v>
      </c>
      <c r="P1253" s="72"/>
      <c r="Q1253" s="74">
        <v>75</v>
      </c>
      <c r="R1253" s="74"/>
      <c r="S1253" s="15">
        <v>0</v>
      </c>
      <c r="T1253" s="71" t="s">
        <v>3446</v>
      </c>
      <c r="U1253" s="71"/>
    </row>
    <row r="1254" spans="1:21">
      <c r="A1254" s="2"/>
      <c r="B1254" s="31" t="s">
        <v>18</v>
      </c>
      <c r="C1254" s="14"/>
      <c r="D1254" s="14"/>
      <c r="E1254" s="14"/>
      <c r="F1254" s="53" t="s">
        <v>18</v>
      </c>
      <c r="G1254" s="14"/>
      <c r="H1254" s="53" t="s">
        <v>18</v>
      </c>
      <c r="I1254" s="5" t="s">
        <v>23</v>
      </c>
      <c r="J1254" s="13" t="s">
        <v>1681</v>
      </c>
      <c r="K1254" s="13" t="s">
        <v>1682</v>
      </c>
      <c r="L1254" s="14">
        <v>3452721</v>
      </c>
      <c r="M1254" s="14">
        <v>2473030</v>
      </c>
      <c r="N1254" s="14">
        <v>2070948</v>
      </c>
      <c r="O1254" s="72">
        <v>2359203</v>
      </c>
      <c r="P1254" s="72"/>
      <c r="Q1254" s="74">
        <v>68.3</v>
      </c>
      <c r="R1254" s="74"/>
      <c r="S1254" s="15">
        <v>-4.5999999999999996</v>
      </c>
      <c r="T1254" s="71" t="s">
        <v>1683</v>
      </c>
      <c r="U1254" s="71"/>
    </row>
    <row r="1255" spans="1:21">
      <c r="A1255" s="2"/>
      <c r="B1255" s="31" t="s">
        <v>29</v>
      </c>
      <c r="C1255" s="14">
        <v>290445718.72000009</v>
      </c>
      <c r="D1255" s="14">
        <v>317056234</v>
      </c>
      <c r="E1255" s="14">
        <f>D1255-C1255</f>
        <v>26610515.279999912</v>
      </c>
      <c r="F1255" s="53">
        <f>IFERROR((D1255/C1255-1)*100,0)</f>
        <v>9.1619581783725312</v>
      </c>
      <c r="G1255" s="14">
        <v>576864788</v>
      </c>
      <c r="H1255" s="53">
        <v>55</v>
      </c>
      <c r="I1255" s="5" t="s">
        <v>18</v>
      </c>
      <c r="J1255" s="13" t="s">
        <v>18</v>
      </c>
      <c r="K1255" s="13" t="s">
        <v>18</v>
      </c>
      <c r="L1255" s="14"/>
      <c r="M1255" s="14"/>
      <c r="N1255" s="14"/>
      <c r="O1255" s="72"/>
      <c r="P1255" s="72"/>
      <c r="Q1255" s="70" t="s">
        <v>18</v>
      </c>
      <c r="R1255" s="70"/>
      <c r="S1255" s="12" t="s">
        <v>18</v>
      </c>
      <c r="T1255" s="71" t="s">
        <v>18</v>
      </c>
      <c r="U1255" s="71"/>
    </row>
    <row r="1256" spans="1:21" ht="25.5">
      <c r="A1256" s="11" t="s">
        <v>1684</v>
      </c>
      <c r="B1256" s="31" t="s">
        <v>18</v>
      </c>
      <c r="C1256" s="14"/>
      <c r="D1256" s="14"/>
      <c r="E1256" s="14"/>
      <c r="F1256" s="53" t="s">
        <v>18</v>
      </c>
      <c r="G1256" s="14"/>
      <c r="H1256" s="53" t="s">
        <v>18</v>
      </c>
      <c r="I1256" s="5" t="s">
        <v>18</v>
      </c>
      <c r="J1256" s="13" t="s">
        <v>18</v>
      </c>
      <c r="K1256" s="13" t="s">
        <v>18</v>
      </c>
      <c r="L1256" s="14"/>
      <c r="M1256" s="14"/>
      <c r="N1256" s="14"/>
      <c r="O1256" s="72"/>
      <c r="P1256" s="72"/>
      <c r="Q1256" s="70" t="s">
        <v>18</v>
      </c>
      <c r="R1256" s="70"/>
      <c r="S1256" s="12" t="s">
        <v>18</v>
      </c>
      <c r="T1256" s="71" t="s">
        <v>18</v>
      </c>
      <c r="U1256" s="71"/>
    </row>
    <row r="1257" spans="1:21" ht="25.5">
      <c r="A1257" s="13" t="s">
        <v>1685</v>
      </c>
      <c r="B1257" s="31" t="s">
        <v>1161</v>
      </c>
      <c r="C1257" s="50">
        <v>1879200782</v>
      </c>
      <c r="D1257" s="14">
        <v>2662898734</v>
      </c>
      <c r="E1257" s="14">
        <f t="shared" ref="E1257:E1258" si="250">D1257-C1257</f>
        <v>783697952</v>
      </c>
      <c r="F1257" s="53">
        <f t="shared" ref="F1257:F1258" si="251">IFERROR((D1257/C1257-1)*100,0)</f>
        <v>41.703790223305681</v>
      </c>
      <c r="G1257" s="14">
        <v>5324614426</v>
      </c>
      <c r="H1257" s="53">
        <v>50</v>
      </c>
      <c r="I1257" s="5" t="s">
        <v>18</v>
      </c>
      <c r="J1257" s="13" t="s">
        <v>18</v>
      </c>
      <c r="K1257" s="13" t="s">
        <v>18</v>
      </c>
      <c r="L1257" s="14"/>
      <c r="M1257" s="14"/>
      <c r="N1257" s="14"/>
      <c r="O1257" s="72"/>
      <c r="P1257" s="72"/>
      <c r="Q1257" s="70" t="s">
        <v>18</v>
      </c>
      <c r="R1257" s="70"/>
      <c r="S1257" s="12" t="s">
        <v>18</v>
      </c>
      <c r="T1257" s="71" t="s">
        <v>18</v>
      </c>
      <c r="U1257" s="71"/>
    </row>
    <row r="1258" spans="1:21">
      <c r="A1258" s="2"/>
      <c r="B1258" s="31" t="s">
        <v>715</v>
      </c>
      <c r="C1258" s="50">
        <v>113641813</v>
      </c>
      <c r="D1258" s="14">
        <v>58466844</v>
      </c>
      <c r="E1258" s="14">
        <f t="shared" si="250"/>
        <v>-55174969</v>
      </c>
      <c r="F1258" s="53">
        <f t="shared" si="251"/>
        <v>-48.551644455021147</v>
      </c>
      <c r="G1258" s="14">
        <v>260476090</v>
      </c>
      <c r="H1258" s="53">
        <v>22.4</v>
      </c>
      <c r="I1258" s="5" t="s">
        <v>18</v>
      </c>
      <c r="J1258" s="13" t="s">
        <v>18</v>
      </c>
      <c r="K1258" s="13" t="s">
        <v>18</v>
      </c>
      <c r="L1258" s="14"/>
      <c r="M1258" s="14"/>
      <c r="N1258" s="14"/>
      <c r="O1258" s="72"/>
      <c r="P1258" s="72"/>
      <c r="Q1258" s="70" t="s">
        <v>18</v>
      </c>
      <c r="R1258" s="70"/>
      <c r="S1258" s="12" t="s">
        <v>18</v>
      </c>
      <c r="T1258" s="71" t="s">
        <v>18</v>
      </c>
      <c r="U1258" s="71"/>
    </row>
    <row r="1259" spans="1:21">
      <c r="A1259" s="13" t="s">
        <v>1686</v>
      </c>
      <c r="B1259" s="31" t="s">
        <v>18</v>
      </c>
      <c r="C1259" s="14"/>
      <c r="D1259" s="14"/>
      <c r="E1259" s="14"/>
      <c r="F1259" s="53" t="s">
        <v>18</v>
      </c>
      <c r="G1259" s="14"/>
      <c r="H1259" s="53" t="s">
        <v>18</v>
      </c>
      <c r="I1259" s="5" t="s">
        <v>23</v>
      </c>
      <c r="J1259" s="13" t="s">
        <v>1687</v>
      </c>
      <c r="K1259" s="13" t="s">
        <v>461</v>
      </c>
      <c r="L1259" s="14">
        <v>14</v>
      </c>
      <c r="M1259" s="14">
        <v>0</v>
      </c>
      <c r="N1259" s="19" t="s">
        <v>3472</v>
      </c>
      <c r="O1259" s="72">
        <v>0</v>
      </c>
      <c r="P1259" s="72"/>
      <c r="Q1259" s="70" t="s">
        <v>26</v>
      </c>
      <c r="R1259" s="70"/>
      <c r="S1259" s="15">
        <v>0</v>
      </c>
      <c r="T1259" s="71" t="s">
        <v>3446</v>
      </c>
      <c r="U1259" s="71"/>
    </row>
    <row r="1260" spans="1:21">
      <c r="A1260" s="2"/>
      <c r="B1260" s="31" t="s">
        <v>18</v>
      </c>
      <c r="C1260" s="14"/>
      <c r="D1260" s="14"/>
      <c r="E1260" s="14"/>
      <c r="F1260" s="53" t="s">
        <v>18</v>
      </c>
      <c r="G1260" s="14"/>
      <c r="H1260" s="53" t="s">
        <v>18</v>
      </c>
      <c r="I1260" s="5" t="s">
        <v>23</v>
      </c>
      <c r="J1260" s="13" t="s">
        <v>1688</v>
      </c>
      <c r="K1260" s="13" t="s">
        <v>461</v>
      </c>
      <c r="L1260" s="14">
        <v>2</v>
      </c>
      <c r="M1260" s="14">
        <v>0</v>
      </c>
      <c r="N1260" s="19" t="s">
        <v>3472</v>
      </c>
      <c r="O1260" s="72">
        <v>0</v>
      </c>
      <c r="P1260" s="72"/>
      <c r="Q1260" s="70" t="s">
        <v>26</v>
      </c>
      <c r="R1260" s="70"/>
      <c r="S1260" s="15">
        <v>0</v>
      </c>
      <c r="T1260" s="71" t="s">
        <v>3446</v>
      </c>
      <c r="U1260" s="71"/>
    </row>
    <row r="1261" spans="1:21" ht="25.5">
      <c r="A1261" s="2"/>
      <c r="B1261" s="31" t="s">
        <v>18</v>
      </c>
      <c r="C1261" s="14"/>
      <c r="D1261" s="14"/>
      <c r="E1261" s="14"/>
      <c r="F1261" s="53" t="s">
        <v>18</v>
      </c>
      <c r="G1261" s="14"/>
      <c r="H1261" s="53" t="s">
        <v>18</v>
      </c>
      <c r="I1261" s="5" t="s">
        <v>23</v>
      </c>
      <c r="J1261" s="13" t="s">
        <v>1689</v>
      </c>
      <c r="K1261" s="13" t="s">
        <v>461</v>
      </c>
      <c r="L1261" s="14">
        <v>1</v>
      </c>
      <c r="M1261" s="14">
        <v>0</v>
      </c>
      <c r="N1261" s="19" t="s">
        <v>3472</v>
      </c>
      <c r="O1261" s="72">
        <v>0</v>
      </c>
      <c r="P1261" s="72"/>
      <c r="Q1261" s="70" t="s">
        <v>26</v>
      </c>
      <c r="R1261" s="70"/>
      <c r="S1261" s="15">
        <v>0</v>
      </c>
      <c r="T1261" s="71" t="s">
        <v>3446</v>
      </c>
      <c r="U1261" s="71"/>
    </row>
    <row r="1262" spans="1:21" ht="12.75" customHeight="1">
      <c r="A1262" s="2"/>
      <c r="B1262" s="31" t="s">
        <v>18</v>
      </c>
      <c r="C1262" s="14"/>
      <c r="D1262" s="14"/>
      <c r="E1262" s="14"/>
      <c r="F1262" s="53" t="s">
        <v>18</v>
      </c>
      <c r="G1262" s="14"/>
      <c r="H1262" s="53" t="s">
        <v>18</v>
      </c>
      <c r="I1262" s="5" t="s">
        <v>23</v>
      </c>
      <c r="J1262" s="13" t="s">
        <v>1690</v>
      </c>
      <c r="K1262" s="13" t="s">
        <v>461</v>
      </c>
      <c r="L1262" s="14">
        <v>40</v>
      </c>
      <c r="M1262" s="14">
        <v>0</v>
      </c>
      <c r="N1262" s="14">
        <v>0</v>
      </c>
      <c r="O1262" s="72">
        <v>1</v>
      </c>
      <c r="P1262" s="72"/>
      <c r="Q1262" s="74">
        <v>2.5</v>
      </c>
      <c r="R1262" s="74"/>
      <c r="S1262" s="12" t="s">
        <v>26</v>
      </c>
      <c r="T1262" s="71" t="s">
        <v>3447</v>
      </c>
      <c r="U1262" s="71"/>
    </row>
    <row r="1263" spans="1:21">
      <c r="A1263" s="2"/>
      <c r="B1263" s="31" t="s">
        <v>29</v>
      </c>
      <c r="C1263" s="14">
        <f>+C1258+C1257</f>
        <v>1992842595</v>
      </c>
      <c r="D1263" s="14">
        <v>2721365578</v>
      </c>
      <c r="E1263" s="14">
        <f t="shared" ref="E1263:E1264" si="252">D1263-C1263</f>
        <v>728522983</v>
      </c>
      <c r="F1263" s="53">
        <f t="shared" ref="F1263" si="253">IFERROR((D1263/C1263-1)*100,0)</f>
        <v>36.556975690295303</v>
      </c>
      <c r="G1263" s="14">
        <v>5585090516</v>
      </c>
      <c r="H1263" s="53">
        <v>48.7</v>
      </c>
      <c r="I1263" s="5" t="s">
        <v>18</v>
      </c>
      <c r="J1263" s="13" t="s">
        <v>18</v>
      </c>
      <c r="K1263" s="13" t="s">
        <v>18</v>
      </c>
      <c r="L1263" s="14"/>
      <c r="M1263" s="14"/>
      <c r="N1263" s="14"/>
      <c r="O1263" s="72"/>
      <c r="P1263" s="72"/>
      <c r="Q1263" s="70" t="s">
        <v>18</v>
      </c>
      <c r="R1263" s="70"/>
      <c r="S1263" s="12" t="s">
        <v>18</v>
      </c>
      <c r="T1263" s="71" t="s">
        <v>18</v>
      </c>
      <c r="U1263" s="71"/>
    </row>
    <row r="1264" spans="1:21" ht="25.5">
      <c r="A1264" s="13" t="s">
        <v>1691</v>
      </c>
      <c r="B1264" s="31" t="s">
        <v>1161</v>
      </c>
      <c r="C1264" s="19" t="s">
        <v>3814</v>
      </c>
      <c r="D1264" s="14">
        <v>55457</v>
      </c>
      <c r="E1264" s="14">
        <f t="shared" si="252"/>
        <v>55465</v>
      </c>
      <c r="F1264" s="19" t="s">
        <v>3814</v>
      </c>
      <c r="G1264" s="14">
        <v>3300000</v>
      </c>
      <c r="H1264" s="53">
        <v>1.7</v>
      </c>
      <c r="I1264" s="5" t="s">
        <v>18</v>
      </c>
      <c r="J1264" s="13" t="s">
        <v>18</v>
      </c>
      <c r="K1264" s="13" t="s">
        <v>18</v>
      </c>
      <c r="L1264" s="14"/>
      <c r="M1264" s="14"/>
      <c r="N1264" s="14"/>
      <c r="O1264" s="72"/>
      <c r="P1264" s="72"/>
      <c r="Q1264" s="70" t="s">
        <v>18</v>
      </c>
      <c r="R1264" s="70"/>
      <c r="S1264" s="12" t="s">
        <v>18</v>
      </c>
      <c r="T1264" s="71" t="s">
        <v>18</v>
      </c>
      <c r="U1264" s="71"/>
    </row>
    <row r="1265" spans="1:21" ht="25.5">
      <c r="A1265" s="13" t="s">
        <v>1692</v>
      </c>
      <c r="B1265" s="31" t="s">
        <v>18</v>
      </c>
      <c r="C1265" s="14"/>
      <c r="D1265" s="14"/>
      <c r="E1265" s="14"/>
      <c r="F1265" s="53" t="s">
        <v>18</v>
      </c>
      <c r="G1265" s="14"/>
      <c r="H1265" s="53" t="s">
        <v>18</v>
      </c>
      <c r="I1265" s="5" t="s">
        <v>23</v>
      </c>
      <c r="J1265" s="13" t="s">
        <v>1693</v>
      </c>
      <c r="K1265" s="13" t="s">
        <v>1191</v>
      </c>
      <c r="L1265" s="14">
        <v>200</v>
      </c>
      <c r="M1265" s="14">
        <v>150</v>
      </c>
      <c r="N1265" s="19" t="s">
        <v>3472</v>
      </c>
      <c r="O1265" s="72">
        <v>141</v>
      </c>
      <c r="P1265" s="72"/>
      <c r="Q1265" s="74">
        <v>70.5</v>
      </c>
      <c r="R1265" s="74"/>
      <c r="S1265" s="15">
        <v>-6</v>
      </c>
      <c r="T1265" s="71" t="s">
        <v>1694</v>
      </c>
      <c r="U1265" s="71"/>
    </row>
    <row r="1266" spans="1:21" ht="25.5">
      <c r="A1266" s="2"/>
      <c r="B1266" s="31" t="s">
        <v>18</v>
      </c>
      <c r="C1266" s="14"/>
      <c r="D1266" s="14"/>
      <c r="E1266" s="14"/>
      <c r="F1266" s="53" t="s">
        <v>18</v>
      </c>
      <c r="G1266" s="14"/>
      <c r="H1266" s="53" t="s">
        <v>18</v>
      </c>
      <c r="I1266" s="5" t="s">
        <v>23</v>
      </c>
      <c r="J1266" s="13" t="s">
        <v>1695</v>
      </c>
      <c r="K1266" s="13" t="s">
        <v>317</v>
      </c>
      <c r="L1266" s="14">
        <v>20</v>
      </c>
      <c r="M1266" s="14">
        <v>15</v>
      </c>
      <c r="N1266" s="19" t="s">
        <v>3472</v>
      </c>
      <c r="O1266" s="72">
        <v>0</v>
      </c>
      <c r="P1266" s="72"/>
      <c r="Q1266" s="70" t="s">
        <v>26</v>
      </c>
      <c r="R1266" s="70"/>
      <c r="S1266" s="12" t="s">
        <v>26</v>
      </c>
      <c r="T1266" s="71" t="s">
        <v>3434</v>
      </c>
      <c r="U1266" s="71"/>
    </row>
    <row r="1267" spans="1:21">
      <c r="A1267" s="2"/>
      <c r="B1267" s="31" t="s">
        <v>29</v>
      </c>
      <c r="C1267" s="19" t="s">
        <v>3814</v>
      </c>
      <c r="D1267" s="14">
        <v>55457</v>
      </c>
      <c r="E1267" s="14">
        <f t="shared" ref="E1267:E1268" si="254">D1267-C1267</f>
        <v>55465</v>
      </c>
      <c r="F1267" s="19" t="s">
        <v>3814</v>
      </c>
      <c r="G1267" s="14">
        <v>3300000</v>
      </c>
      <c r="H1267" s="53">
        <v>1.7</v>
      </c>
      <c r="I1267" s="5" t="s">
        <v>18</v>
      </c>
      <c r="J1267" s="13" t="s">
        <v>18</v>
      </c>
      <c r="K1267" s="13" t="s">
        <v>18</v>
      </c>
      <c r="L1267" s="14"/>
      <c r="M1267" s="14"/>
      <c r="N1267" s="14"/>
      <c r="O1267" s="72"/>
      <c r="P1267" s="72"/>
      <c r="Q1267" s="70" t="s">
        <v>18</v>
      </c>
      <c r="R1267" s="70"/>
      <c r="S1267" s="12" t="s">
        <v>18</v>
      </c>
      <c r="T1267" s="71" t="s">
        <v>18</v>
      </c>
      <c r="U1267" s="71"/>
    </row>
    <row r="1268" spans="1:21" ht="25.5">
      <c r="A1268" s="13" t="s">
        <v>1696</v>
      </c>
      <c r="B1268" s="31" t="s">
        <v>1161</v>
      </c>
      <c r="C1268" s="14">
        <v>228356830.68999997</v>
      </c>
      <c r="D1268" s="14">
        <v>262030933</v>
      </c>
      <c r="E1268" s="14">
        <f t="shared" si="254"/>
        <v>33674102.310000032</v>
      </c>
      <c r="F1268" s="53">
        <f t="shared" ref="F1268" si="255">IFERROR((D1268/C1268-1)*100,0)</f>
        <v>14.746264523049657</v>
      </c>
      <c r="G1268" s="14">
        <v>1404853664</v>
      </c>
      <c r="H1268" s="53">
        <v>18.7</v>
      </c>
      <c r="I1268" s="5" t="s">
        <v>18</v>
      </c>
      <c r="J1268" s="13" t="s">
        <v>18</v>
      </c>
      <c r="K1268" s="13" t="s">
        <v>18</v>
      </c>
      <c r="L1268" s="14"/>
      <c r="M1268" s="14"/>
      <c r="N1268" s="14"/>
      <c r="O1268" s="72"/>
      <c r="P1268" s="72"/>
      <c r="Q1268" s="70" t="s">
        <v>18</v>
      </c>
      <c r="R1268" s="70"/>
      <c r="S1268" s="12" t="s">
        <v>18</v>
      </c>
      <c r="T1268" s="71" t="s">
        <v>18</v>
      </c>
      <c r="U1268" s="71"/>
    </row>
    <row r="1269" spans="1:21">
      <c r="A1269" s="13" t="s">
        <v>1697</v>
      </c>
      <c r="B1269" s="31" t="s">
        <v>18</v>
      </c>
      <c r="C1269" s="14"/>
      <c r="D1269" s="14"/>
      <c r="E1269" s="14"/>
      <c r="F1269" s="53" t="s">
        <v>18</v>
      </c>
      <c r="G1269" s="14"/>
      <c r="H1269" s="53" t="s">
        <v>18</v>
      </c>
      <c r="I1269" s="5" t="s">
        <v>23</v>
      </c>
      <c r="J1269" s="13" t="s">
        <v>1698</v>
      </c>
      <c r="K1269" s="13" t="s">
        <v>1699</v>
      </c>
      <c r="L1269" s="14">
        <v>2500000</v>
      </c>
      <c r="M1269" s="14">
        <v>1875000</v>
      </c>
      <c r="N1269" s="14">
        <v>740000</v>
      </c>
      <c r="O1269" s="72">
        <v>604800</v>
      </c>
      <c r="P1269" s="72"/>
      <c r="Q1269" s="74">
        <v>24.2</v>
      </c>
      <c r="R1269" s="74"/>
      <c r="S1269" s="15">
        <v>-67.7</v>
      </c>
      <c r="T1269" s="71" t="s">
        <v>1700</v>
      </c>
      <c r="U1269" s="71"/>
    </row>
    <row r="1270" spans="1:21">
      <c r="A1270" s="2"/>
      <c r="B1270" s="31" t="s">
        <v>18</v>
      </c>
      <c r="C1270" s="14"/>
      <c r="D1270" s="14"/>
      <c r="E1270" s="14"/>
      <c r="F1270" s="53" t="s">
        <v>18</v>
      </c>
      <c r="G1270" s="14"/>
      <c r="H1270" s="53" t="s">
        <v>18</v>
      </c>
      <c r="I1270" s="5" t="s">
        <v>23</v>
      </c>
      <c r="J1270" s="13" t="s">
        <v>1701</v>
      </c>
      <c r="K1270" s="13" t="s">
        <v>1702</v>
      </c>
      <c r="L1270" s="14">
        <v>10</v>
      </c>
      <c r="M1270" s="14">
        <v>8</v>
      </c>
      <c r="N1270" s="14">
        <v>1</v>
      </c>
      <c r="O1270" s="72">
        <v>7</v>
      </c>
      <c r="P1270" s="72"/>
      <c r="Q1270" s="74">
        <v>70</v>
      </c>
      <c r="R1270" s="74"/>
      <c r="S1270" s="15">
        <v>-12.5</v>
      </c>
      <c r="T1270" s="71" t="s">
        <v>3435</v>
      </c>
      <c r="U1270" s="71"/>
    </row>
    <row r="1271" spans="1:21">
      <c r="A1271" s="2"/>
      <c r="B1271" s="31" t="s">
        <v>18</v>
      </c>
      <c r="C1271" s="14"/>
      <c r="D1271" s="14"/>
      <c r="E1271" s="14"/>
      <c r="F1271" s="53" t="s">
        <v>18</v>
      </c>
      <c r="G1271" s="14"/>
      <c r="H1271" s="53" t="s">
        <v>18</v>
      </c>
      <c r="I1271" s="5" t="s">
        <v>23</v>
      </c>
      <c r="J1271" s="13" t="s">
        <v>1703</v>
      </c>
      <c r="K1271" s="13" t="s">
        <v>991</v>
      </c>
      <c r="L1271" s="14">
        <v>1350</v>
      </c>
      <c r="M1271" s="14">
        <v>1350</v>
      </c>
      <c r="N1271" s="14">
        <v>1437</v>
      </c>
      <c r="O1271" s="72">
        <v>1395</v>
      </c>
      <c r="P1271" s="72"/>
      <c r="Q1271" s="70" t="s">
        <v>69</v>
      </c>
      <c r="R1271" s="70"/>
      <c r="S1271" s="15">
        <v>3.3</v>
      </c>
      <c r="T1271" s="71" t="s">
        <v>1704</v>
      </c>
      <c r="U1271" s="71"/>
    </row>
    <row r="1272" spans="1:21">
      <c r="A1272" s="2"/>
      <c r="B1272" s="31" t="s">
        <v>29</v>
      </c>
      <c r="C1272" s="21">
        <v>228356830.68999997</v>
      </c>
      <c r="D1272" s="14">
        <v>262030933</v>
      </c>
      <c r="E1272" s="14">
        <f>D1272-C1272</f>
        <v>33674102.310000032</v>
      </c>
      <c r="F1272" s="53">
        <f>IFERROR((D1272/C1272-1)*100,0)</f>
        <v>14.746264523049657</v>
      </c>
      <c r="G1272" s="14">
        <v>1404853664</v>
      </c>
      <c r="H1272" s="53">
        <v>18.7</v>
      </c>
      <c r="I1272" s="5" t="s">
        <v>18</v>
      </c>
      <c r="J1272" s="13" t="s">
        <v>18</v>
      </c>
      <c r="K1272" s="13" t="s">
        <v>18</v>
      </c>
      <c r="L1272" s="14"/>
      <c r="M1272" s="14"/>
      <c r="N1272" s="14"/>
      <c r="O1272" s="72"/>
      <c r="P1272" s="72"/>
      <c r="Q1272" s="70" t="s">
        <v>18</v>
      </c>
      <c r="R1272" s="70"/>
      <c r="S1272" s="12" t="s">
        <v>18</v>
      </c>
      <c r="T1272" s="71" t="s">
        <v>18</v>
      </c>
      <c r="U1272" s="71"/>
    </row>
    <row r="1273" spans="1:21">
      <c r="A1273" s="11" t="s">
        <v>1705</v>
      </c>
      <c r="B1273" s="31" t="s">
        <v>18</v>
      </c>
      <c r="C1273" s="50"/>
      <c r="D1273" s="14"/>
      <c r="E1273" s="14"/>
      <c r="F1273" s="53" t="s">
        <v>18</v>
      </c>
      <c r="G1273" s="14"/>
      <c r="H1273" s="53" t="s">
        <v>18</v>
      </c>
      <c r="I1273" s="5" t="s">
        <v>18</v>
      </c>
      <c r="J1273" s="13" t="s">
        <v>18</v>
      </c>
      <c r="K1273" s="13" t="s">
        <v>18</v>
      </c>
      <c r="L1273" s="14"/>
      <c r="M1273" s="14"/>
      <c r="N1273" s="14"/>
      <c r="O1273" s="72"/>
      <c r="P1273" s="72"/>
      <c r="Q1273" s="70" t="s">
        <v>18</v>
      </c>
      <c r="R1273" s="70"/>
      <c r="S1273" s="12" t="s">
        <v>18</v>
      </c>
      <c r="T1273" s="71" t="s">
        <v>18</v>
      </c>
      <c r="U1273" s="71"/>
    </row>
    <row r="1274" spans="1:21" ht="25.5">
      <c r="A1274" s="13" t="s">
        <v>1706</v>
      </c>
      <c r="B1274" s="31" t="s">
        <v>1161</v>
      </c>
      <c r="C1274" s="50">
        <v>1668551294</v>
      </c>
      <c r="D1274" s="14">
        <v>2715003387</v>
      </c>
      <c r="E1274" s="14">
        <f>D1274-C1274</f>
        <v>1046452093</v>
      </c>
      <c r="F1274" s="53">
        <f>IFERROR((D1274/C1274-1)*100,0)</f>
        <v>62.716207572579428</v>
      </c>
      <c r="G1274" s="14">
        <v>3451169535</v>
      </c>
      <c r="H1274" s="53">
        <v>78.7</v>
      </c>
      <c r="I1274" s="5" t="s">
        <v>18</v>
      </c>
      <c r="J1274" s="13" t="s">
        <v>18</v>
      </c>
      <c r="K1274" s="13" t="s">
        <v>18</v>
      </c>
      <c r="L1274" s="14"/>
      <c r="M1274" s="14"/>
      <c r="N1274" s="14"/>
      <c r="O1274" s="72"/>
      <c r="P1274" s="72"/>
      <c r="Q1274" s="70" t="s">
        <v>18</v>
      </c>
      <c r="R1274" s="70"/>
      <c r="S1274" s="12" t="s">
        <v>18</v>
      </c>
      <c r="T1274" s="71" t="s">
        <v>18</v>
      </c>
      <c r="U1274" s="71"/>
    </row>
    <row r="1275" spans="1:21">
      <c r="A1275" s="13" t="s">
        <v>1707</v>
      </c>
      <c r="B1275" s="31" t="s">
        <v>18</v>
      </c>
      <c r="C1275" s="14"/>
      <c r="D1275" s="14"/>
      <c r="E1275" s="14"/>
      <c r="F1275" s="53" t="s">
        <v>18</v>
      </c>
      <c r="G1275" s="14"/>
      <c r="H1275" s="53" t="s">
        <v>18</v>
      </c>
      <c r="I1275" s="5" t="s">
        <v>23</v>
      </c>
      <c r="J1275" s="13" t="s">
        <v>1708</v>
      </c>
      <c r="K1275" s="13" t="s">
        <v>1709</v>
      </c>
      <c r="L1275" s="14">
        <v>10191</v>
      </c>
      <c r="M1275" s="14">
        <v>12195.3</v>
      </c>
      <c r="N1275" s="14">
        <v>13468</v>
      </c>
      <c r="O1275" s="72">
        <v>15987</v>
      </c>
      <c r="P1275" s="72"/>
      <c r="Q1275" s="70" t="s">
        <v>69</v>
      </c>
      <c r="R1275" s="70"/>
      <c r="S1275" s="15">
        <f>+(O1275-M1275)/M1275*100</f>
        <v>31.091486064303471</v>
      </c>
      <c r="T1275" s="71" t="s">
        <v>1710</v>
      </c>
      <c r="U1275" s="71"/>
    </row>
    <row r="1276" spans="1:21">
      <c r="A1276" s="2"/>
      <c r="B1276" s="31" t="s">
        <v>29</v>
      </c>
      <c r="C1276" s="14">
        <f>+C1274</f>
        <v>1668551294</v>
      </c>
      <c r="D1276" s="14">
        <v>2715003387</v>
      </c>
      <c r="E1276" s="14">
        <f t="shared" ref="E1276:E1277" si="256">D1276-C1276</f>
        <v>1046452093</v>
      </c>
      <c r="F1276" s="53">
        <f t="shared" ref="F1276:F1277" si="257">IFERROR((D1276/C1276-1)*100,0)</f>
        <v>62.716207572579428</v>
      </c>
      <c r="G1276" s="14">
        <v>3451169535</v>
      </c>
      <c r="H1276" s="53">
        <v>78.7</v>
      </c>
      <c r="I1276" s="5" t="s">
        <v>18</v>
      </c>
      <c r="J1276" s="13" t="s">
        <v>18</v>
      </c>
      <c r="K1276" s="13" t="s">
        <v>18</v>
      </c>
      <c r="L1276" s="14"/>
      <c r="M1276" s="14"/>
      <c r="N1276" s="14"/>
      <c r="O1276" s="72"/>
      <c r="P1276" s="72"/>
      <c r="Q1276" s="70" t="s">
        <v>18</v>
      </c>
      <c r="R1276" s="70"/>
      <c r="S1276" s="12" t="s">
        <v>18</v>
      </c>
      <c r="T1276" s="71" t="s">
        <v>18</v>
      </c>
      <c r="U1276" s="71"/>
    </row>
    <row r="1277" spans="1:21">
      <c r="A1277" s="13" t="s">
        <v>1711</v>
      </c>
      <c r="B1277" s="31" t="s">
        <v>1161</v>
      </c>
      <c r="C1277" s="50">
        <v>38564935</v>
      </c>
      <c r="D1277" s="14">
        <v>226439351</v>
      </c>
      <c r="E1277" s="14">
        <f t="shared" si="256"/>
        <v>187874416</v>
      </c>
      <c r="F1277" s="53">
        <f t="shared" si="257"/>
        <v>487.16383419290088</v>
      </c>
      <c r="G1277" s="14">
        <v>369785758</v>
      </c>
      <c r="H1277" s="53">
        <v>61.2</v>
      </c>
      <c r="I1277" s="5" t="s">
        <v>18</v>
      </c>
      <c r="J1277" s="13" t="s">
        <v>18</v>
      </c>
      <c r="K1277" s="13" t="s">
        <v>18</v>
      </c>
      <c r="L1277" s="14"/>
      <c r="M1277" s="14"/>
      <c r="N1277" s="14"/>
      <c r="O1277" s="72"/>
      <c r="P1277" s="72"/>
      <c r="Q1277" s="70" t="s">
        <v>18</v>
      </c>
      <c r="R1277" s="70"/>
      <c r="S1277" s="12" t="s">
        <v>18</v>
      </c>
      <c r="T1277" s="71" t="s">
        <v>18</v>
      </c>
      <c r="U1277" s="71"/>
    </row>
    <row r="1278" spans="1:21">
      <c r="A1278" s="13" t="s">
        <v>1707</v>
      </c>
      <c r="B1278" s="31" t="s">
        <v>18</v>
      </c>
      <c r="C1278" s="50"/>
      <c r="D1278" s="14"/>
      <c r="E1278" s="14"/>
      <c r="F1278" s="53" t="s">
        <v>18</v>
      </c>
      <c r="G1278" s="14"/>
      <c r="H1278" s="53" t="s">
        <v>18</v>
      </c>
      <c r="I1278" s="5" t="s">
        <v>23</v>
      </c>
      <c r="J1278" s="13" t="s">
        <v>1712</v>
      </c>
      <c r="K1278" s="13" t="s">
        <v>1709</v>
      </c>
      <c r="L1278" s="14">
        <v>3233</v>
      </c>
      <c r="M1278" s="14">
        <v>3231.7</v>
      </c>
      <c r="N1278" s="14">
        <v>3145</v>
      </c>
      <c r="O1278" s="72">
        <v>1394</v>
      </c>
      <c r="P1278" s="72"/>
      <c r="Q1278" s="70" t="s">
        <v>69</v>
      </c>
      <c r="R1278" s="70"/>
      <c r="S1278" s="26">
        <f>+(O1278-M1278)/M1278*100</f>
        <v>-56.864807995791686</v>
      </c>
      <c r="T1278" s="71" t="s">
        <v>3506</v>
      </c>
      <c r="U1278" s="71"/>
    </row>
    <row r="1279" spans="1:21">
      <c r="A1279" s="2"/>
      <c r="B1279" s="31" t="s">
        <v>29</v>
      </c>
      <c r="C1279" s="50">
        <f>+C1277</f>
        <v>38564935</v>
      </c>
      <c r="D1279" s="14">
        <v>226439351</v>
      </c>
      <c r="E1279" s="14">
        <f t="shared" ref="E1279:E1280" si="258">D1279-C1279</f>
        <v>187874416</v>
      </c>
      <c r="F1279" s="53">
        <f t="shared" ref="F1279:F1280" si="259">IFERROR((D1279/C1279-1)*100,0)</f>
        <v>487.16383419290088</v>
      </c>
      <c r="G1279" s="14">
        <v>369785758</v>
      </c>
      <c r="H1279" s="53">
        <v>61.2</v>
      </c>
      <c r="I1279" s="5" t="s">
        <v>18</v>
      </c>
      <c r="J1279" s="13" t="s">
        <v>18</v>
      </c>
      <c r="K1279" s="13" t="s">
        <v>18</v>
      </c>
      <c r="L1279" s="14"/>
      <c r="M1279" s="14"/>
      <c r="N1279" s="14"/>
      <c r="O1279" s="72"/>
      <c r="P1279" s="72"/>
      <c r="Q1279" s="70" t="s">
        <v>18</v>
      </c>
      <c r="R1279" s="70"/>
      <c r="S1279" s="12" t="s">
        <v>18</v>
      </c>
      <c r="T1279" s="71" t="s">
        <v>18</v>
      </c>
      <c r="U1279" s="71"/>
    </row>
    <row r="1280" spans="1:21">
      <c r="A1280" s="13" t="s">
        <v>1713</v>
      </c>
      <c r="B1280" s="31" t="s">
        <v>1161</v>
      </c>
      <c r="C1280" s="50">
        <v>368112434</v>
      </c>
      <c r="D1280" s="14">
        <v>793067458</v>
      </c>
      <c r="E1280" s="14">
        <f t="shared" si="258"/>
        <v>424955024</v>
      </c>
      <c r="F1280" s="53">
        <f t="shared" si="259"/>
        <v>115.44163813819992</v>
      </c>
      <c r="G1280" s="14">
        <v>1381723139</v>
      </c>
      <c r="H1280" s="53">
        <v>57.4</v>
      </c>
      <c r="I1280" s="5" t="s">
        <v>18</v>
      </c>
      <c r="J1280" s="13" t="s">
        <v>18</v>
      </c>
      <c r="K1280" s="13" t="s">
        <v>18</v>
      </c>
      <c r="L1280" s="14"/>
      <c r="M1280" s="14"/>
      <c r="N1280" s="14"/>
      <c r="O1280" s="72"/>
      <c r="P1280" s="72"/>
      <c r="Q1280" s="70" t="s">
        <v>18</v>
      </c>
      <c r="R1280" s="70"/>
      <c r="S1280" s="12" t="s">
        <v>18</v>
      </c>
      <c r="T1280" s="71" t="s">
        <v>18</v>
      </c>
      <c r="U1280" s="71"/>
    </row>
    <row r="1281" spans="1:21">
      <c r="A1281" s="13" t="s">
        <v>1707</v>
      </c>
      <c r="B1281" s="31" t="s">
        <v>18</v>
      </c>
      <c r="C1281" s="50"/>
      <c r="D1281" s="14"/>
      <c r="E1281" s="14"/>
      <c r="F1281" s="53" t="s">
        <v>18</v>
      </c>
      <c r="G1281" s="14"/>
      <c r="H1281" s="53" t="s">
        <v>18</v>
      </c>
      <c r="I1281" s="5" t="s">
        <v>23</v>
      </c>
      <c r="J1281" s="13" t="s">
        <v>1714</v>
      </c>
      <c r="K1281" s="13" t="s">
        <v>1715</v>
      </c>
      <c r="L1281" s="14">
        <v>14687</v>
      </c>
      <c r="M1281" s="14">
        <v>14687</v>
      </c>
      <c r="N1281" s="14">
        <v>2500</v>
      </c>
      <c r="O1281" s="72">
        <v>663</v>
      </c>
      <c r="P1281" s="72"/>
      <c r="Q1281" s="74">
        <f>+O1281/M1281*100</f>
        <v>4.5141962279566963</v>
      </c>
      <c r="R1281" s="74"/>
      <c r="S1281" s="26">
        <f>+(O1281-M1281)/M1281*100</f>
        <v>-95.485803772043297</v>
      </c>
      <c r="T1281" s="71" t="s">
        <v>3507</v>
      </c>
      <c r="U1281" s="71"/>
    </row>
    <row r="1282" spans="1:21">
      <c r="A1282" s="2"/>
      <c r="B1282" s="31" t="s">
        <v>29</v>
      </c>
      <c r="C1282" s="50">
        <f>+C1280</f>
        <v>368112434</v>
      </c>
      <c r="D1282" s="14">
        <v>793067458</v>
      </c>
      <c r="E1282" s="14">
        <f t="shared" ref="E1282:E1283" si="260">D1282-C1282</f>
        <v>424955024</v>
      </c>
      <c r="F1282" s="53">
        <f t="shared" ref="F1282:F1283" si="261">IFERROR((D1282/C1282-1)*100,0)</f>
        <v>115.44163813819992</v>
      </c>
      <c r="G1282" s="14">
        <v>1381723139</v>
      </c>
      <c r="H1282" s="53">
        <v>57.4</v>
      </c>
      <c r="I1282" s="5" t="s">
        <v>18</v>
      </c>
      <c r="J1282" s="13" t="s">
        <v>18</v>
      </c>
      <c r="K1282" s="13" t="s">
        <v>18</v>
      </c>
      <c r="L1282" s="14"/>
      <c r="M1282" s="14"/>
      <c r="N1282" s="14"/>
      <c r="O1282" s="72"/>
      <c r="P1282" s="72"/>
      <c r="Q1282" s="70" t="s">
        <v>18</v>
      </c>
      <c r="R1282" s="70"/>
      <c r="S1282" s="12" t="s">
        <v>18</v>
      </c>
      <c r="T1282" s="71" t="s">
        <v>18</v>
      </c>
      <c r="U1282" s="71"/>
    </row>
    <row r="1283" spans="1:21">
      <c r="A1283" s="13" t="s">
        <v>1716</v>
      </c>
      <c r="B1283" s="31" t="s">
        <v>1161</v>
      </c>
      <c r="C1283" s="50">
        <v>39181542</v>
      </c>
      <c r="D1283" s="14">
        <v>86544941</v>
      </c>
      <c r="E1283" s="14">
        <f t="shared" si="260"/>
        <v>47363399</v>
      </c>
      <c r="F1283" s="53">
        <f t="shared" si="261"/>
        <v>120.88191679643438</v>
      </c>
      <c r="G1283" s="14">
        <v>184301962</v>
      </c>
      <c r="H1283" s="53">
        <v>47</v>
      </c>
      <c r="I1283" s="5" t="s">
        <v>18</v>
      </c>
      <c r="J1283" s="13" t="s">
        <v>18</v>
      </c>
      <c r="K1283" s="13" t="s">
        <v>18</v>
      </c>
      <c r="L1283" s="14"/>
      <c r="M1283" s="14"/>
      <c r="N1283" s="14"/>
      <c r="O1283" s="72"/>
      <c r="P1283" s="72"/>
      <c r="Q1283" s="70" t="s">
        <v>18</v>
      </c>
      <c r="R1283" s="70"/>
      <c r="S1283" s="12" t="s">
        <v>18</v>
      </c>
      <c r="T1283" s="71" t="s">
        <v>18</v>
      </c>
      <c r="U1283" s="71"/>
    </row>
    <row r="1284" spans="1:21">
      <c r="A1284" s="13" t="s">
        <v>1707</v>
      </c>
      <c r="B1284" s="31" t="s">
        <v>18</v>
      </c>
      <c r="C1284" s="50"/>
      <c r="D1284" s="14"/>
      <c r="E1284" s="14"/>
      <c r="F1284" s="53" t="s">
        <v>18</v>
      </c>
      <c r="G1284" s="14"/>
      <c r="H1284" s="53" t="s">
        <v>18</v>
      </c>
      <c r="I1284" s="5" t="s">
        <v>23</v>
      </c>
      <c r="J1284" s="13" t="s">
        <v>1717</v>
      </c>
      <c r="K1284" s="13" t="s">
        <v>1709</v>
      </c>
      <c r="L1284" s="14">
        <v>594</v>
      </c>
      <c r="M1284" s="14">
        <v>594</v>
      </c>
      <c r="N1284" s="14">
        <v>21</v>
      </c>
      <c r="O1284" s="72">
        <v>517</v>
      </c>
      <c r="P1284" s="72"/>
      <c r="Q1284" s="74">
        <f>+O1284/M1284*100</f>
        <v>87.037037037037038</v>
      </c>
      <c r="R1284" s="74"/>
      <c r="S1284" s="26">
        <f>+(O1284-M1284)/M1284*100</f>
        <v>-12.962962962962962</v>
      </c>
      <c r="T1284" s="71" t="s">
        <v>3508</v>
      </c>
      <c r="U1284" s="71"/>
    </row>
    <row r="1285" spans="1:21">
      <c r="A1285" s="2"/>
      <c r="B1285" s="31" t="s">
        <v>29</v>
      </c>
      <c r="C1285" s="50">
        <f>+C1283</f>
        <v>39181542</v>
      </c>
      <c r="D1285" s="14">
        <v>86544941</v>
      </c>
      <c r="E1285" s="14">
        <f t="shared" ref="E1285:E1286" si="262">D1285-C1285</f>
        <v>47363399</v>
      </c>
      <c r="F1285" s="53">
        <f t="shared" ref="F1285:F1286" si="263">IFERROR((D1285/C1285-1)*100,0)</f>
        <v>120.88191679643438</v>
      </c>
      <c r="G1285" s="14">
        <v>184301962</v>
      </c>
      <c r="H1285" s="53">
        <v>47</v>
      </c>
      <c r="I1285" s="5" t="s">
        <v>18</v>
      </c>
      <c r="J1285" s="13" t="s">
        <v>18</v>
      </c>
      <c r="K1285" s="13" t="s">
        <v>18</v>
      </c>
      <c r="L1285" s="14"/>
      <c r="M1285" s="14"/>
      <c r="N1285" s="14"/>
      <c r="O1285" s="72"/>
      <c r="P1285" s="72"/>
      <c r="Q1285" s="70" t="s">
        <v>18</v>
      </c>
      <c r="R1285" s="70"/>
      <c r="S1285" s="12" t="s">
        <v>18</v>
      </c>
      <c r="T1285" s="71" t="s">
        <v>18</v>
      </c>
      <c r="U1285" s="71"/>
    </row>
    <row r="1286" spans="1:21" ht="25.5">
      <c r="A1286" s="13" t="s">
        <v>1718</v>
      </c>
      <c r="B1286" s="31" t="s">
        <v>1161</v>
      </c>
      <c r="C1286" s="50">
        <v>220569824</v>
      </c>
      <c r="D1286" s="14">
        <v>669057082</v>
      </c>
      <c r="E1286" s="14">
        <f t="shared" si="262"/>
        <v>448487258</v>
      </c>
      <c r="F1286" s="53">
        <f t="shared" si="263"/>
        <v>203.33119456993356</v>
      </c>
      <c r="G1286" s="14">
        <v>1021605194</v>
      </c>
      <c r="H1286" s="53">
        <v>65.5</v>
      </c>
      <c r="I1286" s="5" t="s">
        <v>18</v>
      </c>
      <c r="J1286" s="13" t="s">
        <v>18</v>
      </c>
      <c r="K1286" s="13" t="s">
        <v>18</v>
      </c>
      <c r="L1286" s="14"/>
      <c r="M1286" s="14"/>
      <c r="N1286" s="14"/>
      <c r="O1286" s="72"/>
      <c r="P1286" s="72"/>
      <c r="Q1286" s="70" t="s">
        <v>18</v>
      </c>
      <c r="R1286" s="70"/>
      <c r="S1286" s="12" t="s">
        <v>18</v>
      </c>
      <c r="T1286" s="71" t="s">
        <v>18</v>
      </c>
      <c r="U1286" s="71"/>
    </row>
    <row r="1287" spans="1:21">
      <c r="A1287" s="13" t="s">
        <v>1707</v>
      </c>
      <c r="B1287" s="31" t="s">
        <v>18</v>
      </c>
      <c r="C1287" s="50"/>
      <c r="D1287" s="14"/>
      <c r="E1287" s="14"/>
      <c r="F1287" s="53" t="s">
        <v>18</v>
      </c>
      <c r="G1287" s="14"/>
      <c r="H1287" s="53" t="s">
        <v>18</v>
      </c>
      <c r="I1287" s="5" t="s">
        <v>23</v>
      </c>
      <c r="J1287" s="13" t="s">
        <v>1719</v>
      </c>
      <c r="K1287" s="13" t="s">
        <v>1709</v>
      </c>
      <c r="L1287" s="14">
        <v>1871</v>
      </c>
      <c r="M1287" s="14">
        <v>1328</v>
      </c>
      <c r="N1287" s="14">
        <v>1260</v>
      </c>
      <c r="O1287" s="72">
        <v>1417</v>
      </c>
      <c r="P1287" s="72"/>
      <c r="Q1287" s="70" t="s">
        <v>69</v>
      </c>
      <c r="R1287" s="70"/>
      <c r="S1287" s="26">
        <f>+(O1287-M1287)/M1287*100</f>
        <v>6.7018072289156629</v>
      </c>
      <c r="T1287" s="71" t="s">
        <v>1720</v>
      </c>
      <c r="U1287" s="71"/>
    </row>
    <row r="1288" spans="1:21">
      <c r="A1288" s="2"/>
      <c r="B1288" s="31" t="s">
        <v>29</v>
      </c>
      <c r="C1288" s="50">
        <f>+C1286</f>
        <v>220569824</v>
      </c>
      <c r="D1288" s="14">
        <v>669057082</v>
      </c>
      <c r="E1288" s="14">
        <f t="shared" ref="E1288:E1289" si="264">D1288-C1288</f>
        <v>448487258</v>
      </c>
      <c r="F1288" s="53">
        <f t="shared" ref="F1288:F1289" si="265">IFERROR((D1288/C1288-1)*100,0)</f>
        <v>203.33119456993356</v>
      </c>
      <c r="G1288" s="14">
        <v>1021605194</v>
      </c>
      <c r="H1288" s="53">
        <v>65.5</v>
      </c>
      <c r="I1288" s="5" t="s">
        <v>18</v>
      </c>
      <c r="J1288" s="13" t="s">
        <v>18</v>
      </c>
      <c r="K1288" s="13" t="s">
        <v>18</v>
      </c>
      <c r="L1288" s="14"/>
      <c r="M1288" s="14"/>
      <c r="N1288" s="14"/>
      <c r="O1288" s="72"/>
      <c r="P1288" s="72"/>
      <c r="Q1288" s="70" t="s">
        <v>18</v>
      </c>
      <c r="R1288" s="70"/>
      <c r="S1288" s="12" t="s">
        <v>18</v>
      </c>
      <c r="T1288" s="71" t="s">
        <v>18</v>
      </c>
      <c r="U1288" s="71"/>
    </row>
    <row r="1289" spans="1:21">
      <c r="A1289" s="13" t="s">
        <v>1721</v>
      </c>
      <c r="B1289" s="31" t="s">
        <v>1161</v>
      </c>
      <c r="C1289" s="50">
        <v>197981451</v>
      </c>
      <c r="D1289" s="14">
        <v>231505773</v>
      </c>
      <c r="E1289" s="14">
        <f t="shared" si="264"/>
        <v>33524322</v>
      </c>
      <c r="F1289" s="53">
        <f t="shared" si="265"/>
        <v>16.933062077618576</v>
      </c>
      <c r="G1289" s="14">
        <v>397751017</v>
      </c>
      <c r="H1289" s="53">
        <v>58.2</v>
      </c>
      <c r="I1289" s="5" t="s">
        <v>18</v>
      </c>
      <c r="J1289" s="13" t="s">
        <v>18</v>
      </c>
      <c r="K1289" s="13" t="s">
        <v>18</v>
      </c>
      <c r="L1289" s="14"/>
      <c r="M1289" s="14"/>
      <c r="N1289" s="14"/>
      <c r="O1289" s="72"/>
      <c r="P1289" s="72"/>
      <c r="Q1289" s="70" t="s">
        <v>18</v>
      </c>
      <c r="R1289" s="70"/>
      <c r="S1289" s="12" t="s">
        <v>18</v>
      </c>
      <c r="T1289" s="71" t="s">
        <v>18</v>
      </c>
      <c r="U1289" s="71"/>
    </row>
    <row r="1290" spans="1:21">
      <c r="A1290" s="13" t="s">
        <v>1707</v>
      </c>
      <c r="B1290" s="31" t="s">
        <v>18</v>
      </c>
      <c r="C1290" s="50"/>
      <c r="D1290" s="14"/>
      <c r="E1290" s="14"/>
      <c r="F1290" s="53" t="s">
        <v>18</v>
      </c>
      <c r="G1290" s="14"/>
      <c r="H1290" s="53" t="s">
        <v>18</v>
      </c>
      <c r="I1290" s="5" t="s">
        <v>23</v>
      </c>
      <c r="J1290" s="13" t="s">
        <v>1722</v>
      </c>
      <c r="K1290" s="13" t="s">
        <v>1723</v>
      </c>
      <c r="L1290" s="14">
        <v>104</v>
      </c>
      <c r="M1290" s="14">
        <v>101</v>
      </c>
      <c r="N1290" s="14">
        <v>49</v>
      </c>
      <c r="O1290" s="72">
        <v>63</v>
      </c>
      <c r="P1290" s="72"/>
      <c r="Q1290" s="74">
        <f>+O1290/M1290*100</f>
        <v>62.376237623762378</v>
      </c>
      <c r="R1290" s="74"/>
      <c r="S1290" s="26">
        <f>+(O1290-M1290)/M1290*100</f>
        <v>-37.623762376237622</v>
      </c>
      <c r="T1290" s="71" t="s">
        <v>3509</v>
      </c>
      <c r="U1290" s="71"/>
    </row>
    <row r="1291" spans="1:21">
      <c r="A1291" s="2"/>
      <c r="B1291" s="31" t="s">
        <v>29</v>
      </c>
      <c r="C1291" s="50">
        <f>+C1289</f>
        <v>197981451</v>
      </c>
      <c r="D1291" s="14">
        <v>231505773</v>
      </c>
      <c r="E1291" s="14">
        <f t="shared" ref="E1291:E1292" si="266">D1291-C1291</f>
        <v>33524322</v>
      </c>
      <c r="F1291" s="53">
        <f t="shared" ref="F1291:F1292" si="267">IFERROR((D1291/C1291-1)*100,0)</f>
        <v>16.933062077618576</v>
      </c>
      <c r="G1291" s="14">
        <v>397751017</v>
      </c>
      <c r="H1291" s="53">
        <v>58.2</v>
      </c>
      <c r="I1291" s="5" t="s">
        <v>18</v>
      </c>
      <c r="J1291" s="13" t="s">
        <v>18</v>
      </c>
      <c r="K1291" s="13" t="s">
        <v>18</v>
      </c>
      <c r="L1291" s="14"/>
      <c r="M1291" s="14"/>
      <c r="N1291" s="14"/>
      <c r="O1291" s="72"/>
      <c r="P1291" s="72"/>
      <c r="Q1291" s="70" t="s">
        <v>18</v>
      </c>
      <c r="R1291" s="70"/>
      <c r="S1291" s="12" t="s">
        <v>18</v>
      </c>
      <c r="T1291" s="71" t="s">
        <v>18</v>
      </c>
      <c r="U1291" s="71"/>
    </row>
    <row r="1292" spans="1:21" ht="25.5">
      <c r="A1292" s="13" t="s">
        <v>1724</v>
      </c>
      <c r="B1292" s="31" t="s">
        <v>1161</v>
      </c>
      <c r="C1292" s="50">
        <v>454020495</v>
      </c>
      <c r="D1292" s="14">
        <v>683733709</v>
      </c>
      <c r="E1292" s="14">
        <f t="shared" si="266"/>
        <v>229713214</v>
      </c>
      <c r="F1292" s="53">
        <f t="shared" si="267"/>
        <v>50.595340194939872</v>
      </c>
      <c r="G1292" s="14">
        <v>984274486</v>
      </c>
      <c r="H1292" s="53">
        <v>69.5</v>
      </c>
      <c r="I1292" s="5" t="s">
        <v>18</v>
      </c>
      <c r="J1292" s="13" t="s">
        <v>18</v>
      </c>
      <c r="K1292" s="13" t="s">
        <v>18</v>
      </c>
      <c r="L1292" s="14"/>
      <c r="M1292" s="14"/>
      <c r="N1292" s="14"/>
      <c r="O1292" s="72"/>
      <c r="P1292" s="72"/>
      <c r="Q1292" s="70" t="s">
        <v>18</v>
      </c>
      <c r="R1292" s="70"/>
      <c r="S1292" s="12" t="s">
        <v>18</v>
      </c>
      <c r="T1292" s="71" t="s">
        <v>18</v>
      </c>
      <c r="U1292" s="71"/>
    </row>
    <row r="1293" spans="1:21">
      <c r="A1293" s="13" t="s">
        <v>1707</v>
      </c>
      <c r="B1293" s="31" t="s">
        <v>18</v>
      </c>
      <c r="C1293" s="50"/>
      <c r="D1293" s="14"/>
      <c r="E1293" s="14"/>
      <c r="F1293" s="53" t="s">
        <v>18</v>
      </c>
      <c r="G1293" s="14"/>
      <c r="H1293" s="53" t="s">
        <v>18</v>
      </c>
      <c r="I1293" s="5" t="s">
        <v>23</v>
      </c>
      <c r="J1293" s="13" t="s">
        <v>1725</v>
      </c>
      <c r="K1293" s="13" t="s">
        <v>1723</v>
      </c>
      <c r="L1293" s="14">
        <v>1810</v>
      </c>
      <c r="M1293" s="14">
        <v>1366</v>
      </c>
      <c r="N1293" s="14">
        <v>1697</v>
      </c>
      <c r="O1293" s="72">
        <v>580</v>
      </c>
      <c r="P1293" s="72"/>
      <c r="Q1293" s="74">
        <f>+O1293/M1293*100</f>
        <v>42.459736456808201</v>
      </c>
      <c r="R1293" s="74"/>
      <c r="S1293" s="26">
        <f>+(O1293-M1293)/M1293*100</f>
        <v>-57.540263543191806</v>
      </c>
      <c r="T1293" s="71" t="s">
        <v>3510</v>
      </c>
      <c r="U1293" s="71"/>
    </row>
    <row r="1294" spans="1:21">
      <c r="A1294" s="2"/>
      <c r="B1294" s="31" t="s">
        <v>29</v>
      </c>
      <c r="C1294" s="50">
        <f>+C1292</f>
        <v>454020495</v>
      </c>
      <c r="D1294" s="14">
        <v>683733709</v>
      </c>
      <c r="E1294" s="14">
        <f t="shared" ref="E1294:E1295" si="268">D1294-C1294</f>
        <v>229713214</v>
      </c>
      <c r="F1294" s="53">
        <f t="shared" ref="F1294:F1295" si="269">IFERROR((D1294/C1294-1)*100,0)</f>
        <v>50.595340194939872</v>
      </c>
      <c r="G1294" s="14">
        <v>984274486</v>
      </c>
      <c r="H1294" s="53">
        <v>69.5</v>
      </c>
      <c r="I1294" s="5" t="s">
        <v>18</v>
      </c>
      <c r="J1294" s="13" t="s">
        <v>18</v>
      </c>
      <c r="K1294" s="13" t="s">
        <v>18</v>
      </c>
      <c r="L1294" s="14"/>
      <c r="M1294" s="14"/>
      <c r="N1294" s="14"/>
      <c r="O1294" s="72"/>
      <c r="P1294" s="72"/>
      <c r="Q1294" s="70" t="s">
        <v>18</v>
      </c>
      <c r="R1294" s="70"/>
      <c r="S1294" s="12" t="s">
        <v>18</v>
      </c>
      <c r="T1294" s="71" t="s">
        <v>18</v>
      </c>
      <c r="U1294" s="71"/>
    </row>
    <row r="1295" spans="1:21" ht="25.5">
      <c r="A1295" s="13" t="s">
        <v>1726</v>
      </c>
      <c r="B1295" s="31" t="s">
        <v>1161</v>
      </c>
      <c r="C1295" s="50">
        <v>8207981</v>
      </c>
      <c r="D1295" s="14">
        <v>127191633</v>
      </c>
      <c r="E1295" s="14">
        <f t="shared" si="268"/>
        <v>118983652</v>
      </c>
      <c r="F1295" s="53">
        <f t="shared" si="269"/>
        <v>1449.6092522631327</v>
      </c>
      <c r="G1295" s="14">
        <v>184355641</v>
      </c>
      <c r="H1295" s="53">
        <v>69</v>
      </c>
      <c r="I1295" s="5" t="s">
        <v>18</v>
      </c>
      <c r="J1295" s="13" t="s">
        <v>18</v>
      </c>
      <c r="K1295" s="13" t="s">
        <v>18</v>
      </c>
      <c r="L1295" s="14"/>
      <c r="M1295" s="14"/>
      <c r="N1295" s="14"/>
      <c r="O1295" s="72"/>
      <c r="P1295" s="72"/>
      <c r="Q1295" s="70" t="s">
        <v>18</v>
      </c>
      <c r="R1295" s="70"/>
      <c r="S1295" s="12" t="s">
        <v>18</v>
      </c>
      <c r="T1295" s="71" t="s">
        <v>18</v>
      </c>
      <c r="U1295" s="71"/>
    </row>
    <row r="1296" spans="1:21">
      <c r="A1296" s="13" t="s">
        <v>1707</v>
      </c>
      <c r="B1296" s="31" t="s">
        <v>18</v>
      </c>
      <c r="C1296" s="50"/>
      <c r="D1296" s="14"/>
      <c r="E1296" s="14"/>
      <c r="F1296" s="53" t="s">
        <v>18</v>
      </c>
      <c r="G1296" s="14"/>
      <c r="H1296" s="53" t="s">
        <v>18</v>
      </c>
      <c r="I1296" s="5" t="s">
        <v>23</v>
      </c>
      <c r="J1296" s="13" t="s">
        <v>1725</v>
      </c>
      <c r="K1296" s="13" t="s">
        <v>1723</v>
      </c>
      <c r="L1296" s="14">
        <v>229</v>
      </c>
      <c r="M1296" s="14">
        <v>229</v>
      </c>
      <c r="N1296" s="14">
        <v>0</v>
      </c>
      <c r="O1296" s="72">
        <v>168</v>
      </c>
      <c r="P1296" s="72"/>
      <c r="Q1296" s="74">
        <f>+O1296/M1296*100</f>
        <v>73.362445414847173</v>
      </c>
      <c r="R1296" s="74"/>
      <c r="S1296" s="26">
        <f>+(O1296-M1296)/M1296*100</f>
        <v>-26.637554585152838</v>
      </c>
      <c r="T1296" s="71" t="s">
        <v>3511</v>
      </c>
      <c r="U1296" s="71"/>
    </row>
    <row r="1297" spans="1:21">
      <c r="A1297" s="2"/>
      <c r="B1297" s="31" t="s">
        <v>29</v>
      </c>
      <c r="C1297" s="50">
        <f>+C1295</f>
        <v>8207981</v>
      </c>
      <c r="D1297" s="14">
        <v>127191633</v>
      </c>
      <c r="E1297" s="14">
        <f t="shared" ref="E1297:E1298" si="270">D1297-C1297</f>
        <v>118983652</v>
      </c>
      <c r="F1297" s="53">
        <f t="shared" ref="F1297:F1298" si="271">IFERROR((D1297/C1297-1)*100,0)</f>
        <v>1449.6092522631327</v>
      </c>
      <c r="G1297" s="14">
        <v>184355641</v>
      </c>
      <c r="H1297" s="53">
        <v>69</v>
      </c>
      <c r="I1297" s="5" t="s">
        <v>18</v>
      </c>
      <c r="J1297" s="13" t="s">
        <v>18</v>
      </c>
      <c r="K1297" s="13" t="s">
        <v>18</v>
      </c>
      <c r="L1297" s="14"/>
      <c r="M1297" s="14"/>
      <c r="N1297" s="14"/>
      <c r="O1297" s="72"/>
      <c r="P1297" s="72"/>
      <c r="Q1297" s="70" t="s">
        <v>18</v>
      </c>
      <c r="R1297" s="70"/>
      <c r="S1297" s="12" t="s">
        <v>18</v>
      </c>
      <c r="T1297" s="71" t="s">
        <v>18</v>
      </c>
      <c r="U1297" s="71"/>
    </row>
    <row r="1298" spans="1:21" ht="25.5">
      <c r="A1298" s="13" t="s">
        <v>1727</v>
      </c>
      <c r="B1298" s="31" t="s">
        <v>1161</v>
      </c>
      <c r="C1298" s="50">
        <v>0</v>
      </c>
      <c r="D1298" s="14">
        <v>0</v>
      </c>
      <c r="E1298" s="14">
        <f t="shared" si="270"/>
        <v>0</v>
      </c>
      <c r="F1298" s="53">
        <f t="shared" si="271"/>
        <v>0</v>
      </c>
      <c r="G1298" s="14">
        <v>69</v>
      </c>
      <c r="H1298" s="53" t="s">
        <v>26</v>
      </c>
      <c r="I1298" s="5" t="s">
        <v>18</v>
      </c>
      <c r="J1298" s="13" t="s">
        <v>18</v>
      </c>
      <c r="K1298" s="13" t="s">
        <v>18</v>
      </c>
      <c r="L1298" s="14"/>
      <c r="M1298" s="14"/>
      <c r="N1298" s="14"/>
      <c r="O1298" s="72"/>
      <c r="P1298" s="72"/>
      <c r="Q1298" s="70" t="s">
        <v>18</v>
      </c>
      <c r="R1298" s="70"/>
      <c r="S1298" s="12" t="s">
        <v>18</v>
      </c>
      <c r="T1298" s="71" t="s">
        <v>18</v>
      </c>
      <c r="U1298" s="71"/>
    </row>
    <row r="1299" spans="1:21">
      <c r="A1299" s="13" t="s">
        <v>1707</v>
      </c>
      <c r="B1299" s="31" t="s">
        <v>18</v>
      </c>
      <c r="C1299" s="50"/>
      <c r="D1299" s="14"/>
      <c r="E1299" s="14"/>
      <c r="F1299" s="53" t="s">
        <v>18</v>
      </c>
      <c r="G1299" s="14"/>
      <c r="H1299" s="53" t="s">
        <v>18</v>
      </c>
      <c r="I1299" s="5" t="s">
        <v>23</v>
      </c>
      <c r="J1299" s="13" t="s">
        <v>1722</v>
      </c>
      <c r="K1299" s="13" t="s">
        <v>1723</v>
      </c>
      <c r="L1299" s="14">
        <v>7</v>
      </c>
      <c r="M1299" s="14">
        <v>0</v>
      </c>
      <c r="N1299" s="14">
        <v>0</v>
      </c>
      <c r="O1299" s="72">
        <v>0</v>
      </c>
      <c r="P1299" s="72"/>
      <c r="Q1299" s="70" t="s">
        <v>26</v>
      </c>
      <c r="R1299" s="70"/>
      <c r="S1299" s="15">
        <v>0</v>
      </c>
      <c r="T1299" s="71" t="s">
        <v>18</v>
      </c>
      <c r="U1299" s="71"/>
    </row>
    <row r="1300" spans="1:21">
      <c r="A1300" s="2"/>
      <c r="B1300" s="31" t="s">
        <v>29</v>
      </c>
      <c r="C1300" s="50">
        <f>+C1298</f>
        <v>0</v>
      </c>
      <c r="D1300" s="14">
        <v>0</v>
      </c>
      <c r="E1300" s="14">
        <f t="shared" ref="E1300:E1301" si="272">D1300-C1300</f>
        <v>0</v>
      </c>
      <c r="F1300" s="53">
        <f t="shared" ref="F1300:F1301" si="273">IFERROR((D1300/C1300-1)*100,0)</f>
        <v>0</v>
      </c>
      <c r="G1300" s="14">
        <v>69</v>
      </c>
      <c r="H1300" s="53" t="s">
        <v>26</v>
      </c>
      <c r="I1300" s="5" t="s">
        <v>18</v>
      </c>
      <c r="J1300" s="13" t="s">
        <v>18</v>
      </c>
      <c r="K1300" s="13" t="s">
        <v>18</v>
      </c>
      <c r="L1300" s="14"/>
      <c r="M1300" s="14"/>
      <c r="N1300" s="14"/>
      <c r="O1300" s="72"/>
      <c r="P1300" s="72"/>
      <c r="Q1300" s="74"/>
      <c r="R1300" s="74"/>
      <c r="S1300" s="12" t="s">
        <v>18</v>
      </c>
      <c r="T1300" s="71" t="s">
        <v>18</v>
      </c>
      <c r="U1300" s="71"/>
    </row>
    <row r="1301" spans="1:21" ht="25.5">
      <c r="A1301" s="13" t="s">
        <v>1728</v>
      </c>
      <c r="B1301" s="31" t="s">
        <v>1161</v>
      </c>
      <c r="C1301" s="50">
        <v>190288028</v>
      </c>
      <c r="D1301" s="14">
        <v>101356442</v>
      </c>
      <c r="E1301" s="14">
        <f t="shared" si="272"/>
        <v>-88931586</v>
      </c>
      <c r="F1301" s="53">
        <f t="shared" si="273"/>
        <v>-46.73525020712286</v>
      </c>
      <c r="G1301" s="14">
        <v>173607904</v>
      </c>
      <c r="H1301" s="53">
        <v>58.4</v>
      </c>
      <c r="I1301" s="5" t="s">
        <v>18</v>
      </c>
      <c r="J1301" s="13" t="s">
        <v>18</v>
      </c>
      <c r="K1301" s="13" t="s">
        <v>18</v>
      </c>
      <c r="L1301" s="14"/>
      <c r="M1301" s="14"/>
      <c r="N1301" s="14"/>
      <c r="O1301" s="72"/>
      <c r="P1301" s="72"/>
      <c r="Q1301" s="70" t="s">
        <v>18</v>
      </c>
      <c r="R1301" s="70"/>
      <c r="S1301" s="12" t="s">
        <v>18</v>
      </c>
      <c r="T1301" s="71" t="s">
        <v>18</v>
      </c>
      <c r="U1301" s="71"/>
    </row>
    <row r="1302" spans="1:21" ht="25.5">
      <c r="A1302" s="13" t="s">
        <v>1729</v>
      </c>
      <c r="B1302" s="31" t="s">
        <v>18</v>
      </c>
      <c r="C1302" s="50"/>
      <c r="D1302" s="14"/>
      <c r="E1302" s="14"/>
      <c r="F1302" s="53" t="s">
        <v>18</v>
      </c>
      <c r="G1302" s="14"/>
      <c r="H1302" s="53" t="s">
        <v>18</v>
      </c>
      <c r="I1302" s="5" t="s">
        <v>23</v>
      </c>
      <c r="J1302" s="13" t="s">
        <v>1730</v>
      </c>
      <c r="K1302" s="13" t="s">
        <v>1731</v>
      </c>
      <c r="L1302" s="14">
        <v>73</v>
      </c>
      <c r="M1302" s="14">
        <v>73</v>
      </c>
      <c r="N1302" s="14">
        <v>0</v>
      </c>
      <c r="O1302" s="72">
        <v>41</v>
      </c>
      <c r="P1302" s="72"/>
      <c r="Q1302" s="74">
        <f>+O1302/M1302*100</f>
        <v>56.164383561643838</v>
      </c>
      <c r="R1302" s="74"/>
      <c r="S1302" s="26">
        <f>+(O1302-M1302)/M1302*100</f>
        <v>-43.835616438356162</v>
      </c>
      <c r="T1302" s="71" t="s">
        <v>3512</v>
      </c>
      <c r="U1302" s="71"/>
    </row>
    <row r="1303" spans="1:21">
      <c r="A1303" s="2"/>
      <c r="B1303" s="31" t="s">
        <v>29</v>
      </c>
      <c r="C1303" s="50">
        <f>+C1301</f>
        <v>190288028</v>
      </c>
      <c r="D1303" s="14">
        <v>101356442</v>
      </c>
      <c r="E1303" s="14">
        <f t="shared" ref="E1303:E1304" si="274">D1303-C1303</f>
        <v>-88931586</v>
      </c>
      <c r="F1303" s="53">
        <f t="shared" ref="F1303:F1304" si="275">IFERROR((D1303/C1303-1)*100,0)</f>
        <v>-46.73525020712286</v>
      </c>
      <c r="G1303" s="14">
        <v>173607904</v>
      </c>
      <c r="H1303" s="53">
        <v>58.4</v>
      </c>
      <c r="I1303" s="5" t="s">
        <v>18</v>
      </c>
      <c r="J1303" s="13" t="s">
        <v>18</v>
      </c>
      <c r="K1303" s="13" t="s">
        <v>18</v>
      </c>
      <c r="L1303" s="14"/>
      <c r="M1303" s="14"/>
      <c r="N1303" s="14"/>
      <c r="O1303" s="72"/>
      <c r="P1303" s="72"/>
      <c r="Q1303" s="70" t="s">
        <v>18</v>
      </c>
      <c r="R1303" s="70"/>
      <c r="S1303" s="12" t="s">
        <v>18</v>
      </c>
      <c r="T1303" s="71" t="s">
        <v>18</v>
      </c>
      <c r="U1303" s="71"/>
    </row>
    <row r="1304" spans="1:21" ht="25.5">
      <c r="A1304" s="13" t="s">
        <v>1732</v>
      </c>
      <c r="B1304" s="31" t="s">
        <v>1161</v>
      </c>
      <c r="C1304" s="50">
        <v>2490270282</v>
      </c>
      <c r="D1304" s="14">
        <v>3835934701</v>
      </c>
      <c r="E1304" s="14">
        <f t="shared" si="274"/>
        <v>1345664419</v>
      </c>
      <c r="F1304" s="53">
        <f t="shared" si="275"/>
        <v>54.036882210201796</v>
      </c>
      <c r="G1304" s="14">
        <v>4608387509</v>
      </c>
      <c r="H1304" s="53">
        <v>83.2</v>
      </c>
      <c r="I1304" s="5" t="s">
        <v>18</v>
      </c>
      <c r="J1304" s="13" t="s">
        <v>18</v>
      </c>
      <c r="K1304" s="13" t="s">
        <v>18</v>
      </c>
      <c r="L1304" s="14"/>
      <c r="M1304" s="14"/>
      <c r="N1304" s="14"/>
      <c r="O1304" s="72"/>
      <c r="P1304" s="72"/>
      <c r="Q1304" s="70" t="s">
        <v>18</v>
      </c>
      <c r="R1304" s="70"/>
      <c r="S1304" s="12" t="s">
        <v>18</v>
      </c>
      <c r="T1304" s="71" t="s">
        <v>18</v>
      </c>
      <c r="U1304" s="71"/>
    </row>
    <row r="1305" spans="1:21">
      <c r="A1305" s="13" t="s">
        <v>1729</v>
      </c>
      <c r="B1305" s="31" t="s">
        <v>18</v>
      </c>
      <c r="C1305" s="50"/>
      <c r="D1305" s="14"/>
      <c r="E1305" s="14"/>
      <c r="F1305" s="53" t="s">
        <v>18</v>
      </c>
      <c r="G1305" s="14"/>
      <c r="H1305" s="53" t="s">
        <v>18</v>
      </c>
      <c r="I1305" s="5" t="s">
        <v>23</v>
      </c>
      <c r="J1305" s="13" t="s">
        <v>1733</v>
      </c>
      <c r="K1305" s="13" t="s">
        <v>1731</v>
      </c>
      <c r="L1305" s="14">
        <v>142</v>
      </c>
      <c r="M1305" s="14">
        <v>94</v>
      </c>
      <c r="N1305" s="14">
        <v>43</v>
      </c>
      <c r="O1305" s="72">
        <v>15</v>
      </c>
      <c r="P1305" s="72"/>
      <c r="Q1305" s="74">
        <f>+O1305/M1305*100</f>
        <v>15.957446808510639</v>
      </c>
      <c r="R1305" s="74"/>
      <c r="S1305" s="26">
        <f>+(O1305-M1305)/M1305*100</f>
        <v>-84.042553191489361</v>
      </c>
      <c r="T1305" s="71" t="s">
        <v>3513</v>
      </c>
      <c r="U1305" s="71"/>
    </row>
    <row r="1306" spans="1:21">
      <c r="A1306" s="2"/>
      <c r="B1306" s="31" t="s">
        <v>29</v>
      </c>
      <c r="C1306" s="50">
        <f>+C1304</f>
        <v>2490270282</v>
      </c>
      <c r="D1306" s="14">
        <v>3835934701</v>
      </c>
      <c r="E1306" s="14">
        <f t="shared" ref="E1306:E1307" si="276">D1306-C1306</f>
        <v>1345664419</v>
      </c>
      <c r="F1306" s="53">
        <f t="shared" ref="F1306:F1307" si="277">IFERROR((D1306/C1306-1)*100,0)</f>
        <v>54.036882210201796</v>
      </c>
      <c r="G1306" s="14">
        <v>4608387509</v>
      </c>
      <c r="H1306" s="53">
        <v>83.2</v>
      </c>
      <c r="I1306" s="5" t="s">
        <v>18</v>
      </c>
      <c r="J1306" s="13" t="s">
        <v>18</v>
      </c>
      <c r="K1306" s="13" t="s">
        <v>18</v>
      </c>
      <c r="L1306" s="14"/>
      <c r="M1306" s="14"/>
      <c r="N1306" s="14"/>
      <c r="O1306" s="72"/>
      <c r="P1306" s="72"/>
      <c r="Q1306" s="70" t="s">
        <v>18</v>
      </c>
      <c r="R1306" s="70"/>
      <c r="S1306" s="12" t="s">
        <v>18</v>
      </c>
      <c r="T1306" s="71" t="s">
        <v>18</v>
      </c>
      <c r="U1306" s="71"/>
    </row>
    <row r="1307" spans="1:21" ht="25.5">
      <c r="A1307" s="13" t="s">
        <v>1734</v>
      </c>
      <c r="B1307" s="31" t="s">
        <v>1161</v>
      </c>
      <c r="C1307" s="50">
        <v>892586646</v>
      </c>
      <c r="D1307" s="14">
        <v>112371174</v>
      </c>
      <c r="E1307" s="14">
        <f t="shared" si="276"/>
        <v>-780215472</v>
      </c>
      <c r="F1307" s="53">
        <f t="shared" si="277"/>
        <v>-87.410614476076304</v>
      </c>
      <c r="G1307" s="14">
        <v>181514550</v>
      </c>
      <c r="H1307" s="53">
        <v>61.9</v>
      </c>
      <c r="I1307" s="5" t="s">
        <v>18</v>
      </c>
      <c r="J1307" s="13" t="s">
        <v>18</v>
      </c>
      <c r="K1307" s="13" t="s">
        <v>18</v>
      </c>
      <c r="L1307" s="14"/>
      <c r="M1307" s="14"/>
      <c r="N1307" s="14"/>
      <c r="O1307" s="72"/>
      <c r="P1307" s="72"/>
      <c r="Q1307" s="70" t="s">
        <v>18</v>
      </c>
      <c r="R1307" s="70"/>
      <c r="S1307" s="12" t="s">
        <v>18</v>
      </c>
      <c r="T1307" s="71" t="s">
        <v>18</v>
      </c>
      <c r="U1307" s="71"/>
    </row>
    <row r="1308" spans="1:21">
      <c r="A1308" s="13" t="s">
        <v>1729</v>
      </c>
      <c r="B1308" s="31" t="s">
        <v>18</v>
      </c>
      <c r="C1308" s="50"/>
      <c r="D1308" s="14"/>
      <c r="E1308" s="14"/>
      <c r="F1308" s="53" t="s">
        <v>18</v>
      </c>
      <c r="G1308" s="14"/>
      <c r="H1308" s="53" t="s">
        <v>18</v>
      </c>
      <c r="I1308" s="5" t="s">
        <v>23</v>
      </c>
      <c r="J1308" s="13" t="s">
        <v>1735</v>
      </c>
      <c r="K1308" s="13" t="s">
        <v>1723</v>
      </c>
      <c r="L1308" s="14">
        <v>135</v>
      </c>
      <c r="M1308" s="14">
        <v>133</v>
      </c>
      <c r="N1308" s="14">
        <v>169</v>
      </c>
      <c r="O1308" s="72">
        <v>88</v>
      </c>
      <c r="P1308" s="72"/>
      <c r="Q1308" s="74">
        <f>+O1308/M1308*100</f>
        <v>66.165413533834581</v>
      </c>
      <c r="R1308" s="74"/>
      <c r="S1308" s="26">
        <f>+(O1308-M1308)/M1308*100</f>
        <v>-33.834586466165412</v>
      </c>
      <c r="T1308" s="71" t="s">
        <v>3514</v>
      </c>
      <c r="U1308" s="71"/>
    </row>
    <row r="1309" spans="1:21">
      <c r="A1309" s="2"/>
      <c r="B1309" s="31" t="s">
        <v>29</v>
      </c>
      <c r="C1309" s="50">
        <f>+C1307</f>
        <v>892586646</v>
      </c>
      <c r="D1309" s="14">
        <v>112371174</v>
      </c>
      <c r="E1309" s="14">
        <f t="shared" ref="E1309:E1310" si="278">D1309-C1309</f>
        <v>-780215472</v>
      </c>
      <c r="F1309" s="53">
        <f t="shared" ref="F1309:F1310" si="279">IFERROR((D1309/C1309-1)*100,0)</f>
        <v>-87.410614476076304</v>
      </c>
      <c r="G1309" s="14">
        <v>181514550</v>
      </c>
      <c r="H1309" s="53">
        <v>61.9</v>
      </c>
      <c r="I1309" s="5" t="s">
        <v>18</v>
      </c>
      <c r="J1309" s="13" t="s">
        <v>18</v>
      </c>
      <c r="K1309" s="13" t="s">
        <v>18</v>
      </c>
      <c r="L1309" s="14"/>
      <c r="M1309" s="14"/>
      <c r="N1309" s="14"/>
      <c r="O1309" s="72"/>
      <c r="P1309" s="72"/>
      <c r="Q1309" s="70" t="s">
        <v>18</v>
      </c>
      <c r="R1309" s="70"/>
      <c r="S1309" s="12" t="s">
        <v>18</v>
      </c>
      <c r="T1309" s="71" t="s">
        <v>18</v>
      </c>
      <c r="U1309" s="71"/>
    </row>
    <row r="1310" spans="1:21" ht="25.5">
      <c r="A1310" s="13" t="s">
        <v>1736</v>
      </c>
      <c r="B1310" s="31" t="s">
        <v>1161</v>
      </c>
      <c r="C1310" s="50">
        <v>25038471</v>
      </c>
      <c r="D1310" s="14">
        <v>43983050</v>
      </c>
      <c r="E1310" s="14">
        <f t="shared" si="278"/>
        <v>18944579</v>
      </c>
      <c r="F1310" s="53">
        <f t="shared" si="279"/>
        <v>75.661884465708781</v>
      </c>
      <c r="G1310" s="14">
        <v>92809329</v>
      </c>
      <c r="H1310" s="53">
        <v>47.4</v>
      </c>
      <c r="I1310" s="5" t="s">
        <v>18</v>
      </c>
      <c r="J1310" s="13" t="s">
        <v>18</v>
      </c>
      <c r="K1310" s="13" t="s">
        <v>18</v>
      </c>
      <c r="L1310" s="14"/>
      <c r="M1310" s="14"/>
      <c r="N1310" s="14"/>
      <c r="O1310" s="72"/>
      <c r="P1310" s="72"/>
      <c r="Q1310" s="70" t="s">
        <v>18</v>
      </c>
      <c r="R1310" s="70"/>
      <c r="S1310" s="12" t="s">
        <v>18</v>
      </c>
      <c r="T1310" s="71" t="s">
        <v>18</v>
      </c>
      <c r="U1310" s="71"/>
    </row>
    <row r="1311" spans="1:21" ht="25.5">
      <c r="A1311" s="13" t="s">
        <v>1729</v>
      </c>
      <c r="B1311" s="31" t="s">
        <v>18</v>
      </c>
      <c r="C1311" s="50"/>
      <c r="D1311" s="14"/>
      <c r="E1311" s="14"/>
      <c r="F1311" s="53" t="s">
        <v>18</v>
      </c>
      <c r="G1311" s="14"/>
      <c r="H1311" s="53" t="s">
        <v>18</v>
      </c>
      <c r="I1311" s="5" t="s">
        <v>23</v>
      </c>
      <c r="J1311" s="13" t="s">
        <v>1737</v>
      </c>
      <c r="K1311" s="13" t="s">
        <v>1709</v>
      </c>
      <c r="L1311" s="14">
        <v>286</v>
      </c>
      <c r="M1311" s="14">
        <v>286</v>
      </c>
      <c r="N1311" s="14">
        <v>286</v>
      </c>
      <c r="O1311" s="72">
        <v>286</v>
      </c>
      <c r="P1311" s="72"/>
      <c r="Q1311" s="70" t="s">
        <v>69</v>
      </c>
      <c r="R1311" s="70"/>
      <c r="S1311" s="26">
        <f>+(O1311-M1311)/M1311*100</f>
        <v>0</v>
      </c>
      <c r="T1311" s="71" t="s">
        <v>18</v>
      </c>
      <c r="U1311" s="71"/>
    </row>
    <row r="1312" spans="1:21">
      <c r="A1312" s="2"/>
      <c r="B1312" s="31" t="s">
        <v>29</v>
      </c>
      <c r="C1312" s="50">
        <f>+C1310</f>
        <v>25038471</v>
      </c>
      <c r="D1312" s="14">
        <v>43983050</v>
      </c>
      <c r="E1312" s="14">
        <f t="shared" ref="E1312:E1313" si="280">D1312-C1312</f>
        <v>18944579</v>
      </c>
      <c r="F1312" s="53">
        <f t="shared" ref="F1312:F1313" si="281">IFERROR((D1312/C1312-1)*100,0)</f>
        <v>75.661884465708781</v>
      </c>
      <c r="G1312" s="14">
        <v>92809329</v>
      </c>
      <c r="H1312" s="53">
        <v>47.4</v>
      </c>
      <c r="I1312" s="5" t="s">
        <v>18</v>
      </c>
      <c r="J1312" s="13" t="s">
        <v>18</v>
      </c>
      <c r="K1312" s="13" t="s">
        <v>18</v>
      </c>
      <c r="L1312" s="14"/>
      <c r="M1312" s="14"/>
      <c r="N1312" s="14"/>
      <c r="O1312" s="72"/>
      <c r="P1312" s="72"/>
      <c r="Q1312" s="70" t="s">
        <v>18</v>
      </c>
      <c r="R1312" s="70"/>
      <c r="S1312" s="12" t="s">
        <v>18</v>
      </c>
      <c r="T1312" s="71" t="s">
        <v>18</v>
      </c>
      <c r="U1312" s="71"/>
    </row>
    <row r="1313" spans="1:21" ht="25.5">
      <c r="A1313" s="13" t="s">
        <v>1738</v>
      </c>
      <c r="B1313" s="31" t="s">
        <v>1161</v>
      </c>
      <c r="C1313" s="50">
        <v>70778105</v>
      </c>
      <c r="D1313" s="14">
        <v>160053186</v>
      </c>
      <c r="E1313" s="14">
        <f t="shared" si="280"/>
        <v>89275081</v>
      </c>
      <c r="F1313" s="53">
        <f t="shared" si="281"/>
        <v>126.13375421678779</v>
      </c>
      <c r="G1313" s="14">
        <v>275967571</v>
      </c>
      <c r="H1313" s="53">
        <v>58</v>
      </c>
      <c r="I1313" s="5" t="s">
        <v>18</v>
      </c>
      <c r="J1313" s="13" t="s">
        <v>18</v>
      </c>
      <c r="K1313" s="13" t="s">
        <v>18</v>
      </c>
      <c r="L1313" s="14"/>
      <c r="M1313" s="14"/>
      <c r="N1313" s="14"/>
      <c r="O1313" s="72"/>
      <c r="P1313" s="72"/>
      <c r="Q1313" s="70" t="s">
        <v>18</v>
      </c>
      <c r="R1313" s="70"/>
      <c r="S1313" s="12" t="s">
        <v>18</v>
      </c>
      <c r="T1313" s="71" t="s">
        <v>18</v>
      </c>
      <c r="U1313" s="71"/>
    </row>
    <row r="1314" spans="1:21">
      <c r="A1314" s="13" t="s">
        <v>1729</v>
      </c>
      <c r="B1314" s="31" t="s">
        <v>18</v>
      </c>
      <c r="C1314" s="50"/>
      <c r="D1314" s="14"/>
      <c r="E1314" s="14"/>
      <c r="F1314" s="53" t="s">
        <v>18</v>
      </c>
      <c r="G1314" s="14"/>
      <c r="H1314" s="53" t="s">
        <v>18</v>
      </c>
      <c r="I1314" s="5" t="s">
        <v>23</v>
      </c>
      <c r="J1314" s="13" t="s">
        <v>1739</v>
      </c>
      <c r="K1314" s="13" t="s">
        <v>1740</v>
      </c>
      <c r="L1314" s="14">
        <v>3003</v>
      </c>
      <c r="M1314" s="14">
        <v>1165</v>
      </c>
      <c r="N1314" s="14">
        <v>105</v>
      </c>
      <c r="O1314" s="72">
        <v>22</v>
      </c>
      <c r="P1314" s="72"/>
      <c r="Q1314" s="74">
        <f>+O1314/M1314*100</f>
        <v>1.8884120171673819</v>
      </c>
      <c r="R1314" s="74"/>
      <c r="S1314" s="26">
        <f>+(O1314-M1314)/M1314*100</f>
        <v>-98.111587982832617</v>
      </c>
      <c r="T1314" s="71" t="s">
        <v>3515</v>
      </c>
      <c r="U1314" s="71"/>
    </row>
    <row r="1315" spans="1:21">
      <c r="A1315" s="2"/>
      <c r="B1315" s="31" t="s">
        <v>29</v>
      </c>
      <c r="C1315" s="50">
        <f>+C1313</f>
        <v>70778105</v>
      </c>
      <c r="D1315" s="14">
        <v>160053186</v>
      </c>
      <c r="E1315" s="14">
        <f t="shared" ref="E1315:E1316" si="282">D1315-C1315</f>
        <v>89275081</v>
      </c>
      <c r="F1315" s="53">
        <f t="shared" ref="F1315:F1316" si="283">IFERROR((D1315/C1315-1)*100,0)</f>
        <v>126.13375421678779</v>
      </c>
      <c r="G1315" s="14">
        <v>275967571</v>
      </c>
      <c r="H1315" s="53">
        <v>58</v>
      </c>
      <c r="I1315" s="5" t="s">
        <v>18</v>
      </c>
      <c r="J1315" s="13" t="s">
        <v>18</v>
      </c>
      <c r="K1315" s="13" t="s">
        <v>18</v>
      </c>
      <c r="L1315" s="14"/>
      <c r="M1315" s="14"/>
      <c r="N1315" s="14"/>
      <c r="O1315" s="72"/>
      <c r="P1315" s="72"/>
      <c r="Q1315" s="70" t="s">
        <v>18</v>
      </c>
      <c r="R1315" s="70"/>
      <c r="S1315" s="12" t="s">
        <v>18</v>
      </c>
      <c r="T1315" s="71" t="s">
        <v>18</v>
      </c>
      <c r="U1315" s="71"/>
    </row>
    <row r="1316" spans="1:21" ht="25.5">
      <c r="A1316" s="13" t="s">
        <v>1741</v>
      </c>
      <c r="B1316" s="31" t="s">
        <v>1161</v>
      </c>
      <c r="C1316" s="50">
        <v>1136134373</v>
      </c>
      <c r="D1316" s="14">
        <v>1098272225</v>
      </c>
      <c r="E1316" s="14">
        <f t="shared" si="282"/>
        <v>-37862148</v>
      </c>
      <c r="F1316" s="53">
        <f t="shared" si="283"/>
        <v>-3.3325413700866835</v>
      </c>
      <c r="G1316" s="14">
        <v>1773804850</v>
      </c>
      <c r="H1316" s="53">
        <v>61.9</v>
      </c>
      <c r="I1316" s="5" t="s">
        <v>18</v>
      </c>
      <c r="J1316" s="13" t="s">
        <v>18</v>
      </c>
      <c r="K1316" s="13" t="s">
        <v>18</v>
      </c>
      <c r="L1316" s="14"/>
      <c r="M1316" s="14"/>
      <c r="N1316" s="14"/>
      <c r="O1316" s="72"/>
      <c r="P1316" s="72"/>
      <c r="Q1316" s="70" t="s">
        <v>18</v>
      </c>
      <c r="R1316" s="70"/>
      <c r="S1316" s="12" t="s">
        <v>18</v>
      </c>
      <c r="T1316" s="71" t="s">
        <v>18</v>
      </c>
      <c r="U1316" s="71"/>
    </row>
    <row r="1317" spans="1:21">
      <c r="A1317" s="13" t="s">
        <v>1729</v>
      </c>
      <c r="B1317" s="31" t="s">
        <v>18</v>
      </c>
      <c r="C1317" s="50"/>
      <c r="D1317" s="14"/>
      <c r="E1317" s="14"/>
      <c r="F1317" s="53" t="s">
        <v>18</v>
      </c>
      <c r="G1317" s="14"/>
      <c r="H1317" s="53" t="s">
        <v>18</v>
      </c>
      <c r="I1317" s="5" t="s">
        <v>23</v>
      </c>
      <c r="J1317" s="13" t="s">
        <v>1735</v>
      </c>
      <c r="K1317" s="13" t="s">
        <v>1723</v>
      </c>
      <c r="L1317" s="14">
        <v>390</v>
      </c>
      <c r="M1317" s="14">
        <v>231</v>
      </c>
      <c r="N1317" s="14">
        <v>58</v>
      </c>
      <c r="O1317" s="72">
        <v>44</v>
      </c>
      <c r="P1317" s="72"/>
      <c r="Q1317" s="74">
        <f>+O1317/M1317*100</f>
        <v>19.047619047619047</v>
      </c>
      <c r="R1317" s="74"/>
      <c r="S1317" s="26">
        <f>+(O1317-M1317)/M1317*100</f>
        <v>-80.952380952380949</v>
      </c>
      <c r="T1317" s="71" t="s">
        <v>3516</v>
      </c>
      <c r="U1317" s="71"/>
    </row>
    <row r="1318" spans="1:21">
      <c r="A1318" s="2"/>
      <c r="B1318" s="31" t="s">
        <v>29</v>
      </c>
      <c r="C1318" s="50">
        <f>+C1316</f>
        <v>1136134373</v>
      </c>
      <c r="D1318" s="14">
        <v>1098272225</v>
      </c>
      <c r="E1318" s="14">
        <f t="shared" ref="E1318:E1319" si="284">D1318-C1318</f>
        <v>-37862148</v>
      </c>
      <c r="F1318" s="53">
        <f t="shared" ref="F1318:F1319" si="285">IFERROR((D1318/C1318-1)*100,0)</f>
        <v>-3.3325413700866835</v>
      </c>
      <c r="G1318" s="14">
        <v>1773804850</v>
      </c>
      <c r="H1318" s="53">
        <v>61.9</v>
      </c>
      <c r="I1318" s="5" t="s">
        <v>18</v>
      </c>
      <c r="J1318" s="13" t="s">
        <v>18</v>
      </c>
      <c r="K1318" s="13" t="s">
        <v>18</v>
      </c>
      <c r="L1318" s="14"/>
      <c r="M1318" s="14"/>
      <c r="N1318" s="14"/>
      <c r="O1318" s="72"/>
      <c r="P1318" s="72"/>
      <c r="Q1318" s="70" t="s">
        <v>18</v>
      </c>
      <c r="R1318" s="70"/>
      <c r="S1318" s="12" t="s">
        <v>18</v>
      </c>
      <c r="T1318" s="71" t="s">
        <v>18</v>
      </c>
      <c r="U1318" s="71"/>
    </row>
    <row r="1319" spans="1:21" ht="25.5">
      <c r="A1319" s="13" t="s">
        <v>1742</v>
      </c>
      <c r="B1319" s="31" t="s">
        <v>1161</v>
      </c>
      <c r="C1319" s="50">
        <v>740729286</v>
      </c>
      <c r="D1319" s="14">
        <v>1244490148</v>
      </c>
      <c r="E1319" s="14">
        <f t="shared" si="284"/>
        <v>503760862</v>
      </c>
      <c r="F1319" s="53">
        <f t="shared" si="285"/>
        <v>68.008768050788262</v>
      </c>
      <c r="G1319" s="14">
        <v>1607374939</v>
      </c>
      <c r="H1319" s="53">
        <v>77.400000000000006</v>
      </c>
      <c r="I1319" s="5" t="s">
        <v>18</v>
      </c>
      <c r="J1319" s="13" t="s">
        <v>18</v>
      </c>
      <c r="K1319" s="13" t="s">
        <v>18</v>
      </c>
      <c r="L1319" s="14"/>
      <c r="M1319" s="14"/>
      <c r="N1319" s="14"/>
      <c r="O1319" s="72"/>
      <c r="P1319" s="72"/>
      <c r="Q1319" s="70" t="s">
        <v>18</v>
      </c>
      <c r="R1319" s="70"/>
      <c r="S1319" s="12" t="s">
        <v>18</v>
      </c>
      <c r="T1319" s="71" t="s">
        <v>18</v>
      </c>
      <c r="U1319" s="71"/>
    </row>
    <row r="1320" spans="1:21">
      <c r="A1320" s="13" t="s">
        <v>1729</v>
      </c>
      <c r="B1320" s="31" t="s">
        <v>18</v>
      </c>
      <c r="C1320" s="50"/>
      <c r="D1320" s="14"/>
      <c r="E1320" s="14"/>
      <c r="F1320" s="53" t="s">
        <v>18</v>
      </c>
      <c r="G1320" s="14"/>
      <c r="H1320" s="53" t="s">
        <v>18</v>
      </c>
      <c r="I1320" s="5" t="s">
        <v>23</v>
      </c>
      <c r="J1320" s="13" t="s">
        <v>1735</v>
      </c>
      <c r="K1320" s="13" t="s">
        <v>1723</v>
      </c>
      <c r="L1320" s="14">
        <v>71</v>
      </c>
      <c r="M1320" s="14">
        <v>71</v>
      </c>
      <c r="N1320" s="14">
        <v>44</v>
      </c>
      <c r="O1320" s="72">
        <v>4</v>
      </c>
      <c r="P1320" s="72"/>
      <c r="Q1320" s="74">
        <f>+O1320/M1320*100</f>
        <v>5.6338028169014089</v>
      </c>
      <c r="R1320" s="74"/>
      <c r="S1320" s="26">
        <f>+(O1320-M1320)/M1320*100</f>
        <v>-94.366197183098592</v>
      </c>
      <c r="T1320" s="71" t="s">
        <v>3517</v>
      </c>
      <c r="U1320" s="71"/>
    </row>
    <row r="1321" spans="1:21">
      <c r="A1321" s="2"/>
      <c r="B1321" s="31" t="s">
        <v>29</v>
      </c>
      <c r="C1321" s="50">
        <f>+C1319</f>
        <v>740729286</v>
      </c>
      <c r="D1321" s="14">
        <v>1244490148</v>
      </c>
      <c r="E1321" s="14">
        <f t="shared" ref="E1321:E1322" si="286">D1321-C1321</f>
        <v>503760862</v>
      </c>
      <c r="F1321" s="53">
        <f t="shared" ref="F1321:F1322" si="287">IFERROR((D1321/C1321-1)*100,0)</f>
        <v>68.008768050788262</v>
      </c>
      <c r="G1321" s="14">
        <v>1607374939</v>
      </c>
      <c r="H1321" s="53">
        <v>77.400000000000006</v>
      </c>
      <c r="I1321" s="5" t="s">
        <v>18</v>
      </c>
      <c r="J1321" s="13" t="s">
        <v>18</v>
      </c>
      <c r="K1321" s="13" t="s">
        <v>18</v>
      </c>
      <c r="L1321" s="14"/>
      <c r="M1321" s="14"/>
      <c r="N1321" s="14"/>
      <c r="O1321" s="72"/>
      <c r="P1321" s="72"/>
      <c r="Q1321" s="70" t="s">
        <v>18</v>
      </c>
      <c r="R1321" s="70"/>
      <c r="S1321" s="12" t="s">
        <v>18</v>
      </c>
      <c r="T1321" s="71" t="s">
        <v>18</v>
      </c>
      <c r="U1321" s="71"/>
    </row>
    <row r="1322" spans="1:21" ht="25.5">
      <c r="A1322" s="13" t="s">
        <v>1743</v>
      </c>
      <c r="B1322" s="31" t="s">
        <v>1161</v>
      </c>
      <c r="C1322" s="50">
        <v>57458241</v>
      </c>
      <c r="D1322" s="14">
        <v>93594863</v>
      </c>
      <c r="E1322" s="14">
        <f t="shared" si="286"/>
        <v>36136622</v>
      </c>
      <c r="F1322" s="53">
        <f t="shared" si="287"/>
        <v>62.891974016399146</v>
      </c>
      <c r="G1322" s="14">
        <v>94059341</v>
      </c>
      <c r="H1322" s="53">
        <v>99.5</v>
      </c>
      <c r="I1322" s="5" t="s">
        <v>18</v>
      </c>
      <c r="J1322" s="13" t="s">
        <v>18</v>
      </c>
      <c r="K1322" s="13" t="s">
        <v>18</v>
      </c>
      <c r="L1322" s="14"/>
      <c r="M1322" s="14"/>
      <c r="N1322" s="14"/>
      <c r="O1322" s="72"/>
      <c r="P1322" s="72"/>
      <c r="Q1322" s="70" t="s">
        <v>18</v>
      </c>
      <c r="R1322" s="70"/>
      <c r="S1322" s="12" t="s">
        <v>18</v>
      </c>
      <c r="T1322" s="71" t="s">
        <v>18</v>
      </c>
      <c r="U1322" s="71"/>
    </row>
    <row r="1323" spans="1:21">
      <c r="A1323" s="13" t="s">
        <v>1729</v>
      </c>
      <c r="B1323" s="31" t="s">
        <v>18</v>
      </c>
      <c r="C1323" s="50"/>
      <c r="D1323" s="14"/>
      <c r="E1323" s="14"/>
      <c r="F1323" s="53" t="s">
        <v>18</v>
      </c>
      <c r="G1323" s="14"/>
      <c r="H1323" s="53" t="s">
        <v>18</v>
      </c>
      <c r="I1323" s="5" t="s">
        <v>23</v>
      </c>
      <c r="J1323" s="13" t="s">
        <v>1735</v>
      </c>
      <c r="K1323" s="13" t="s">
        <v>1723</v>
      </c>
      <c r="L1323" s="14">
        <v>25</v>
      </c>
      <c r="M1323" s="14">
        <v>25</v>
      </c>
      <c r="N1323" s="14">
        <v>61</v>
      </c>
      <c r="O1323" s="72">
        <v>0</v>
      </c>
      <c r="P1323" s="72"/>
      <c r="Q1323" s="74">
        <f>+O1323/M1323*100</f>
        <v>0</v>
      </c>
      <c r="R1323" s="74"/>
      <c r="S1323" s="26">
        <f>+(O1323-M1323)/M1323*100</f>
        <v>-100</v>
      </c>
      <c r="T1323" s="71" t="s">
        <v>3518</v>
      </c>
      <c r="U1323" s="71"/>
    </row>
    <row r="1324" spans="1:21">
      <c r="A1324" s="2"/>
      <c r="B1324" s="31" t="s">
        <v>29</v>
      </c>
      <c r="C1324" s="50">
        <f>+C1322</f>
        <v>57458241</v>
      </c>
      <c r="D1324" s="14">
        <v>93594863</v>
      </c>
      <c r="E1324" s="14">
        <f t="shared" ref="E1324:E1325" si="288">D1324-C1324</f>
        <v>36136622</v>
      </c>
      <c r="F1324" s="53">
        <f t="shared" ref="F1324:F1325" si="289">IFERROR((D1324/C1324-1)*100,0)</f>
        <v>62.891974016399146</v>
      </c>
      <c r="G1324" s="14">
        <v>94059341</v>
      </c>
      <c r="H1324" s="53">
        <v>99.5</v>
      </c>
      <c r="I1324" s="5" t="s">
        <v>18</v>
      </c>
      <c r="J1324" s="13" t="s">
        <v>18</v>
      </c>
      <c r="K1324" s="13" t="s">
        <v>18</v>
      </c>
      <c r="L1324" s="14"/>
      <c r="M1324" s="14"/>
      <c r="N1324" s="14"/>
      <c r="O1324" s="72"/>
      <c r="P1324" s="72"/>
      <c r="Q1324" s="70" t="s">
        <v>18</v>
      </c>
      <c r="R1324" s="70"/>
      <c r="S1324" s="12" t="s">
        <v>18</v>
      </c>
      <c r="T1324" s="71" t="s">
        <v>18</v>
      </c>
      <c r="U1324" s="71"/>
    </row>
    <row r="1325" spans="1:21" ht="25.5">
      <c r="A1325" s="13" t="s">
        <v>1744</v>
      </c>
      <c r="B1325" s="31" t="s">
        <v>1161</v>
      </c>
      <c r="C1325" s="50">
        <v>743292565</v>
      </c>
      <c r="D1325" s="14">
        <v>407982076</v>
      </c>
      <c r="E1325" s="14">
        <f t="shared" si="288"/>
        <v>-335310489</v>
      </c>
      <c r="F1325" s="53">
        <f t="shared" si="289"/>
        <v>-45.111508548454267</v>
      </c>
      <c r="G1325" s="14">
        <v>657085673</v>
      </c>
      <c r="H1325" s="53">
        <v>62.1</v>
      </c>
      <c r="I1325" s="5" t="s">
        <v>18</v>
      </c>
      <c r="J1325" s="13" t="s">
        <v>18</v>
      </c>
      <c r="K1325" s="13" t="s">
        <v>18</v>
      </c>
      <c r="L1325" s="14"/>
      <c r="M1325" s="14"/>
      <c r="N1325" s="14"/>
      <c r="O1325" s="72"/>
      <c r="P1325" s="72"/>
      <c r="Q1325" s="70" t="s">
        <v>18</v>
      </c>
      <c r="R1325" s="70"/>
      <c r="S1325" s="12" t="s">
        <v>18</v>
      </c>
      <c r="T1325" s="71" t="s">
        <v>18</v>
      </c>
      <c r="U1325" s="71"/>
    </row>
    <row r="1326" spans="1:21">
      <c r="A1326" s="13" t="s">
        <v>1729</v>
      </c>
      <c r="B1326" s="31" t="s">
        <v>18</v>
      </c>
      <c r="C1326" s="50"/>
      <c r="D1326" s="14"/>
      <c r="E1326" s="14"/>
      <c r="F1326" s="53" t="s">
        <v>18</v>
      </c>
      <c r="G1326" s="14"/>
      <c r="H1326" s="53" t="s">
        <v>18</v>
      </c>
      <c r="I1326" s="5" t="s">
        <v>23</v>
      </c>
      <c r="J1326" s="13" t="s">
        <v>1735</v>
      </c>
      <c r="K1326" s="13" t="s">
        <v>1723</v>
      </c>
      <c r="L1326" s="14">
        <v>190</v>
      </c>
      <c r="M1326" s="14">
        <v>78</v>
      </c>
      <c r="N1326" s="14">
        <v>108</v>
      </c>
      <c r="O1326" s="72">
        <v>108</v>
      </c>
      <c r="P1326" s="72"/>
      <c r="Q1326" s="74">
        <f>+O1326/M1326*100</f>
        <v>138.46153846153845</v>
      </c>
      <c r="R1326" s="74"/>
      <c r="S1326" s="26">
        <f>+(O1326-M1326)/M1326*100</f>
        <v>38.461538461538467</v>
      </c>
      <c r="T1326" s="71" t="s">
        <v>3519</v>
      </c>
      <c r="U1326" s="71"/>
    </row>
    <row r="1327" spans="1:21">
      <c r="A1327" s="2"/>
      <c r="B1327" s="31" t="s">
        <v>29</v>
      </c>
      <c r="C1327" s="50">
        <f>+C1325</f>
        <v>743292565</v>
      </c>
      <c r="D1327" s="14">
        <v>407982076</v>
      </c>
      <c r="E1327" s="14">
        <f t="shared" ref="E1327:E1328" si="290">D1327-C1327</f>
        <v>-335310489</v>
      </c>
      <c r="F1327" s="53">
        <f t="shared" ref="F1327:F1328" si="291">IFERROR((D1327/C1327-1)*100,0)</f>
        <v>-45.111508548454267</v>
      </c>
      <c r="G1327" s="14">
        <v>657085673</v>
      </c>
      <c r="H1327" s="53">
        <v>62.1</v>
      </c>
      <c r="I1327" s="5" t="s">
        <v>18</v>
      </c>
      <c r="J1327" s="13" t="s">
        <v>18</v>
      </c>
      <c r="K1327" s="13" t="s">
        <v>18</v>
      </c>
      <c r="L1327" s="14"/>
      <c r="M1327" s="14"/>
      <c r="N1327" s="14"/>
      <c r="O1327" s="72"/>
      <c r="P1327" s="72"/>
      <c r="Q1327" s="70" t="s">
        <v>18</v>
      </c>
      <c r="R1327" s="70"/>
      <c r="S1327" s="12" t="s">
        <v>18</v>
      </c>
      <c r="T1327" s="71" t="s">
        <v>18</v>
      </c>
      <c r="U1327" s="71"/>
    </row>
    <row r="1328" spans="1:21" ht="25.5">
      <c r="A1328" s="13" t="s">
        <v>1745</v>
      </c>
      <c r="B1328" s="31" t="s">
        <v>1161</v>
      </c>
      <c r="C1328" s="50">
        <v>1535137141</v>
      </c>
      <c r="D1328" s="14">
        <v>1842337863</v>
      </c>
      <c r="E1328" s="14">
        <f t="shared" si="290"/>
        <v>307200722</v>
      </c>
      <c r="F1328" s="53">
        <f t="shared" si="291"/>
        <v>20.011288489827493</v>
      </c>
      <c r="G1328" s="14">
        <v>2879711546</v>
      </c>
      <c r="H1328" s="53">
        <v>64</v>
      </c>
      <c r="I1328" s="5" t="s">
        <v>18</v>
      </c>
      <c r="J1328" s="13" t="s">
        <v>18</v>
      </c>
      <c r="K1328" s="13" t="s">
        <v>18</v>
      </c>
      <c r="L1328" s="14"/>
      <c r="M1328" s="14"/>
      <c r="N1328" s="14"/>
      <c r="O1328" s="72"/>
      <c r="P1328" s="72"/>
      <c r="Q1328" s="70" t="s">
        <v>18</v>
      </c>
      <c r="R1328" s="70"/>
      <c r="S1328" s="12" t="s">
        <v>18</v>
      </c>
      <c r="T1328" s="71" t="s">
        <v>18</v>
      </c>
      <c r="U1328" s="71"/>
    </row>
    <row r="1329" spans="1:21">
      <c r="A1329" s="13" t="s">
        <v>1729</v>
      </c>
      <c r="B1329" s="31" t="s">
        <v>18</v>
      </c>
      <c r="C1329" s="50"/>
      <c r="D1329" s="14"/>
      <c r="E1329" s="14"/>
      <c r="F1329" s="53" t="s">
        <v>18</v>
      </c>
      <c r="G1329" s="14"/>
      <c r="H1329" s="53" t="s">
        <v>18</v>
      </c>
      <c r="I1329" s="5" t="s">
        <v>23</v>
      </c>
      <c r="J1329" s="13" t="s">
        <v>1735</v>
      </c>
      <c r="K1329" s="13" t="s">
        <v>1723</v>
      </c>
      <c r="L1329" s="14">
        <v>508</v>
      </c>
      <c r="M1329" s="14">
        <v>203</v>
      </c>
      <c r="N1329" s="14">
        <v>106</v>
      </c>
      <c r="O1329" s="72">
        <v>77</v>
      </c>
      <c r="P1329" s="72"/>
      <c r="Q1329" s="74">
        <f>+O1329/M1329*100</f>
        <v>37.931034482758619</v>
      </c>
      <c r="R1329" s="74"/>
      <c r="S1329" s="26">
        <f>+(O1329-M1329)/M1329*100</f>
        <v>-62.068965517241381</v>
      </c>
      <c r="T1329" s="71" t="s">
        <v>3520</v>
      </c>
      <c r="U1329" s="71"/>
    </row>
    <row r="1330" spans="1:21">
      <c r="A1330" s="2"/>
      <c r="B1330" s="31" t="s">
        <v>29</v>
      </c>
      <c r="C1330" s="50">
        <f>+C1328</f>
        <v>1535137141</v>
      </c>
      <c r="D1330" s="14">
        <v>1842337863</v>
      </c>
      <c r="E1330" s="14">
        <f t="shared" ref="E1330:E1331" si="292">D1330-C1330</f>
        <v>307200722</v>
      </c>
      <c r="F1330" s="53">
        <f t="shared" ref="F1330:F1331" si="293">IFERROR((D1330/C1330-1)*100,0)</f>
        <v>20.011288489827493</v>
      </c>
      <c r="G1330" s="14">
        <v>2879711546</v>
      </c>
      <c r="H1330" s="53">
        <v>64</v>
      </c>
      <c r="I1330" s="5" t="s">
        <v>18</v>
      </c>
      <c r="J1330" s="13" t="s">
        <v>18</v>
      </c>
      <c r="K1330" s="13" t="s">
        <v>18</v>
      </c>
      <c r="L1330" s="14"/>
      <c r="M1330" s="14"/>
      <c r="N1330" s="14"/>
      <c r="O1330" s="72"/>
      <c r="P1330" s="72"/>
      <c r="Q1330" s="70" t="s">
        <v>18</v>
      </c>
      <c r="R1330" s="70"/>
      <c r="S1330" s="12" t="s">
        <v>18</v>
      </c>
      <c r="T1330" s="71" t="s">
        <v>18</v>
      </c>
      <c r="U1330" s="71"/>
    </row>
    <row r="1331" spans="1:21" ht="25.5">
      <c r="A1331" s="13" t="s">
        <v>1746</v>
      </c>
      <c r="B1331" s="31" t="s">
        <v>1161</v>
      </c>
      <c r="C1331" s="50">
        <v>1493882456</v>
      </c>
      <c r="D1331" s="14">
        <v>2601994706</v>
      </c>
      <c r="E1331" s="14">
        <f t="shared" si="292"/>
        <v>1108112250</v>
      </c>
      <c r="F1331" s="53">
        <f t="shared" si="293"/>
        <v>74.17666935905163</v>
      </c>
      <c r="G1331" s="14">
        <v>3893841783</v>
      </c>
      <c r="H1331" s="53">
        <v>66.8</v>
      </c>
      <c r="I1331" s="5" t="s">
        <v>18</v>
      </c>
      <c r="J1331" s="13" t="s">
        <v>18</v>
      </c>
      <c r="K1331" s="13" t="s">
        <v>18</v>
      </c>
      <c r="L1331" s="14"/>
      <c r="M1331" s="14"/>
      <c r="N1331" s="14"/>
      <c r="O1331" s="72"/>
      <c r="P1331" s="72"/>
      <c r="Q1331" s="70" t="s">
        <v>18</v>
      </c>
      <c r="R1331" s="70"/>
      <c r="S1331" s="12" t="s">
        <v>18</v>
      </c>
      <c r="T1331" s="71" t="s">
        <v>18</v>
      </c>
      <c r="U1331" s="71"/>
    </row>
    <row r="1332" spans="1:21">
      <c r="A1332" s="13" t="s">
        <v>1729</v>
      </c>
      <c r="B1332" s="31" t="s">
        <v>18</v>
      </c>
      <c r="C1332" s="50"/>
      <c r="D1332" s="14"/>
      <c r="E1332" s="14"/>
      <c r="F1332" s="53" t="s">
        <v>18</v>
      </c>
      <c r="G1332" s="14"/>
      <c r="H1332" s="53" t="s">
        <v>18</v>
      </c>
      <c r="I1332" s="5" t="s">
        <v>23</v>
      </c>
      <c r="J1332" s="13" t="s">
        <v>1735</v>
      </c>
      <c r="K1332" s="13" t="s">
        <v>1723</v>
      </c>
      <c r="L1332" s="14">
        <v>118</v>
      </c>
      <c r="M1332" s="14">
        <v>30</v>
      </c>
      <c r="N1332" s="14">
        <v>25</v>
      </c>
      <c r="O1332" s="72">
        <v>0</v>
      </c>
      <c r="P1332" s="72"/>
      <c r="Q1332" s="74">
        <f>+O1332/M1332*100</f>
        <v>0</v>
      </c>
      <c r="R1332" s="74"/>
      <c r="S1332" s="26">
        <f>+(O1332-M1332)/M1332*100</f>
        <v>-100</v>
      </c>
      <c r="T1332" s="71" t="s">
        <v>3521</v>
      </c>
      <c r="U1332" s="71"/>
    </row>
    <row r="1333" spans="1:21">
      <c r="A1333" s="2"/>
      <c r="B1333" s="31" t="s">
        <v>29</v>
      </c>
      <c r="C1333" s="50">
        <f>+C1331</f>
        <v>1493882456</v>
      </c>
      <c r="D1333" s="14">
        <v>2601994706</v>
      </c>
      <c r="E1333" s="14">
        <f t="shared" ref="E1333:E1334" si="294">D1333-C1333</f>
        <v>1108112250</v>
      </c>
      <c r="F1333" s="53">
        <f t="shared" ref="F1333:F1334" si="295">IFERROR((D1333/C1333-1)*100,0)</f>
        <v>74.17666935905163</v>
      </c>
      <c r="G1333" s="14">
        <v>3893841783</v>
      </c>
      <c r="H1333" s="53">
        <v>66.8</v>
      </c>
      <c r="I1333" s="5" t="s">
        <v>18</v>
      </c>
      <c r="J1333" s="13" t="s">
        <v>18</v>
      </c>
      <c r="K1333" s="13" t="s">
        <v>18</v>
      </c>
      <c r="L1333" s="14"/>
      <c r="M1333" s="14"/>
      <c r="N1333" s="14"/>
      <c r="O1333" s="72"/>
      <c r="P1333" s="72"/>
      <c r="Q1333" s="70" t="s">
        <v>18</v>
      </c>
      <c r="R1333" s="70"/>
      <c r="S1333" s="12" t="s">
        <v>18</v>
      </c>
      <c r="T1333" s="71" t="s">
        <v>18</v>
      </c>
      <c r="U1333" s="71"/>
    </row>
    <row r="1334" spans="1:21" ht="25.5">
      <c r="A1334" s="13" t="s">
        <v>1747</v>
      </c>
      <c r="B1334" s="31" t="s">
        <v>1161</v>
      </c>
      <c r="C1334" s="50">
        <v>172667534</v>
      </c>
      <c r="D1334" s="14">
        <v>509932893</v>
      </c>
      <c r="E1334" s="14">
        <f t="shared" si="294"/>
        <v>337265359</v>
      </c>
      <c r="F1334" s="53">
        <f t="shared" si="295"/>
        <v>195.32644683510679</v>
      </c>
      <c r="G1334" s="14">
        <v>752644292</v>
      </c>
      <c r="H1334" s="53">
        <v>67.8</v>
      </c>
      <c r="I1334" s="5" t="s">
        <v>18</v>
      </c>
      <c r="J1334" s="13" t="s">
        <v>18</v>
      </c>
      <c r="K1334" s="13" t="s">
        <v>18</v>
      </c>
      <c r="L1334" s="14"/>
      <c r="M1334" s="14"/>
      <c r="N1334" s="14"/>
      <c r="O1334" s="72"/>
      <c r="P1334" s="72"/>
      <c r="Q1334" s="70" t="s">
        <v>18</v>
      </c>
      <c r="R1334" s="70"/>
      <c r="S1334" s="12" t="s">
        <v>18</v>
      </c>
      <c r="T1334" s="71" t="s">
        <v>18</v>
      </c>
      <c r="U1334" s="71"/>
    </row>
    <row r="1335" spans="1:21">
      <c r="A1335" s="13" t="s">
        <v>1729</v>
      </c>
      <c r="B1335" s="31" t="s">
        <v>18</v>
      </c>
      <c r="C1335" s="50"/>
      <c r="D1335" s="14"/>
      <c r="E1335" s="14"/>
      <c r="F1335" s="53" t="s">
        <v>18</v>
      </c>
      <c r="G1335" s="14"/>
      <c r="H1335" s="53" t="s">
        <v>18</v>
      </c>
      <c r="I1335" s="5" t="s">
        <v>23</v>
      </c>
      <c r="J1335" s="13" t="s">
        <v>1735</v>
      </c>
      <c r="K1335" s="13" t="s">
        <v>1723</v>
      </c>
      <c r="L1335" s="14">
        <v>19</v>
      </c>
      <c r="M1335" s="14">
        <v>0</v>
      </c>
      <c r="N1335" s="14">
        <v>0</v>
      </c>
      <c r="O1335" s="72">
        <v>0</v>
      </c>
      <c r="P1335" s="72"/>
      <c r="Q1335" s="70" t="s">
        <v>26</v>
      </c>
      <c r="R1335" s="70"/>
      <c r="S1335" s="15">
        <v>0</v>
      </c>
      <c r="T1335" s="71" t="s">
        <v>18</v>
      </c>
      <c r="U1335" s="71"/>
    </row>
    <row r="1336" spans="1:21">
      <c r="A1336" s="2"/>
      <c r="B1336" s="31" t="s">
        <v>29</v>
      </c>
      <c r="C1336" s="50">
        <f>+C1334</f>
        <v>172667534</v>
      </c>
      <c r="D1336" s="14">
        <v>509932893</v>
      </c>
      <c r="E1336" s="14">
        <f t="shared" ref="E1336:E1337" si="296">D1336-C1336</f>
        <v>337265359</v>
      </c>
      <c r="F1336" s="53">
        <f t="shared" ref="F1336:F1337" si="297">IFERROR((D1336/C1336-1)*100,0)</f>
        <v>195.32644683510679</v>
      </c>
      <c r="G1336" s="14">
        <v>752644292</v>
      </c>
      <c r="H1336" s="53">
        <v>67.8</v>
      </c>
      <c r="I1336" s="5" t="s">
        <v>18</v>
      </c>
      <c r="J1336" s="13" t="s">
        <v>18</v>
      </c>
      <c r="K1336" s="13" t="s">
        <v>18</v>
      </c>
      <c r="L1336" s="14"/>
      <c r="M1336" s="14"/>
      <c r="N1336" s="14"/>
      <c r="O1336" s="72"/>
      <c r="P1336" s="72"/>
      <c r="Q1336" s="70" t="s">
        <v>18</v>
      </c>
      <c r="R1336" s="70"/>
      <c r="S1336" s="12" t="s">
        <v>18</v>
      </c>
      <c r="T1336" s="71" t="s">
        <v>18</v>
      </c>
      <c r="U1336" s="71"/>
    </row>
    <row r="1337" spans="1:21" ht="25.5">
      <c r="A1337" s="13" t="s">
        <v>1748</v>
      </c>
      <c r="B1337" s="31" t="s">
        <v>1161</v>
      </c>
      <c r="C1337" s="50">
        <v>0</v>
      </c>
      <c r="D1337" s="14">
        <v>0</v>
      </c>
      <c r="E1337" s="14">
        <f t="shared" si="296"/>
        <v>0</v>
      </c>
      <c r="F1337" s="53">
        <f t="shared" si="297"/>
        <v>0</v>
      </c>
      <c r="G1337" s="14">
        <v>25175543</v>
      </c>
      <c r="H1337" s="53" t="s">
        <v>26</v>
      </c>
      <c r="I1337" s="5" t="s">
        <v>18</v>
      </c>
      <c r="J1337" s="13" t="s">
        <v>18</v>
      </c>
      <c r="K1337" s="13" t="s">
        <v>18</v>
      </c>
      <c r="L1337" s="14"/>
      <c r="M1337" s="14"/>
      <c r="N1337" s="14"/>
      <c r="O1337" s="72"/>
      <c r="P1337" s="72"/>
      <c r="Q1337" s="70" t="s">
        <v>18</v>
      </c>
      <c r="R1337" s="70"/>
      <c r="S1337" s="12" t="s">
        <v>18</v>
      </c>
      <c r="T1337" s="71" t="s">
        <v>18</v>
      </c>
      <c r="U1337" s="71"/>
    </row>
    <row r="1338" spans="1:21">
      <c r="A1338" s="13" t="s">
        <v>1729</v>
      </c>
      <c r="B1338" s="31" t="s">
        <v>18</v>
      </c>
      <c r="C1338" s="50"/>
      <c r="D1338" s="14"/>
      <c r="E1338" s="14"/>
      <c r="F1338" s="53" t="s">
        <v>18</v>
      </c>
      <c r="G1338" s="14"/>
      <c r="H1338" s="53" t="s">
        <v>18</v>
      </c>
      <c r="I1338" s="5" t="s">
        <v>23</v>
      </c>
      <c r="J1338" s="13" t="s">
        <v>1735</v>
      </c>
      <c r="K1338" s="13" t="s">
        <v>1723</v>
      </c>
      <c r="L1338" s="14">
        <v>4</v>
      </c>
      <c r="M1338" s="14">
        <v>0</v>
      </c>
      <c r="N1338" s="14">
        <v>0</v>
      </c>
      <c r="O1338" s="72">
        <v>0</v>
      </c>
      <c r="P1338" s="72"/>
      <c r="Q1338" s="70" t="s">
        <v>26</v>
      </c>
      <c r="R1338" s="70"/>
      <c r="S1338" s="15">
        <v>0</v>
      </c>
      <c r="T1338" s="71" t="s">
        <v>18</v>
      </c>
      <c r="U1338" s="71"/>
    </row>
    <row r="1339" spans="1:21">
      <c r="A1339" s="2"/>
      <c r="B1339" s="31" t="s">
        <v>29</v>
      </c>
      <c r="C1339" s="50">
        <v>0</v>
      </c>
      <c r="D1339" s="14">
        <v>0</v>
      </c>
      <c r="E1339" s="14">
        <f t="shared" ref="E1339:E1340" si="298">D1339-C1339</f>
        <v>0</v>
      </c>
      <c r="F1339" s="53">
        <f t="shared" ref="F1339:F1340" si="299">IFERROR((D1339/C1339-1)*100,0)</f>
        <v>0</v>
      </c>
      <c r="G1339" s="14">
        <v>25175543</v>
      </c>
      <c r="H1339" s="53" t="s">
        <v>26</v>
      </c>
      <c r="I1339" s="5" t="s">
        <v>18</v>
      </c>
      <c r="J1339" s="13" t="s">
        <v>18</v>
      </c>
      <c r="K1339" s="13" t="s">
        <v>18</v>
      </c>
      <c r="L1339" s="14"/>
      <c r="M1339" s="14"/>
      <c r="N1339" s="14"/>
      <c r="O1339" s="72"/>
      <c r="P1339" s="72"/>
      <c r="Q1339" s="70" t="s">
        <v>18</v>
      </c>
      <c r="R1339" s="70"/>
      <c r="S1339" s="12" t="s">
        <v>18</v>
      </c>
      <c r="T1339" s="71" t="s">
        <v>18</v>
      </c>
      <c r="U1339" s="71"/>
    </row>
    <row r="1340" spans="1:21">
      <c r="A1340" s="13" t="s">
        <v>1749</v>
      </c>
      <c r="B1340" s="31" t="s">
        <v>1161</v>
      </c>
      <c r="C1340" s="50">
        <v>23184640</v>
      </c>
      <c r="D1340" s="14">
        <v>66805438</v>
      </c>
      <c r="E1340" s="14">
        <f t="shared" si="298"/>
        <v>43620798</v>
      </c>
      <c r="F1340" s="53">
        <f t="shared" si="299"/>
        <v>188.14524616297686</v>
      </c>
      <c r="G1340" s="14">
        <v>124846906</v>
      </c>
      <c r="H1340" s="53">
        <v>53.5</v>
      </c>
      <c r="I1340" s="5" t="s">
        <v>18</v>
      </c>
      <c r="J1340" s="13" t="s">
        <v>18</v>
      </c>
      <c r="K1340" s="13" t="s">
        <v>18</v>
      </c>
      <c r="L1340" s="14"/>
      <c r="M1340" s="14"/>
      <c r="N1340" s="14"/>
      <c r="O1340" s="72"/>
      <c r="P1340" s="72"/>
      <c r="Q1340" s="70" t="s">
        <v>18</v>
      </c>
      <c r="R1340" s="70"/>
      <c r="S1340" s="12" t="s">
        <v>18</v>
      </c>
      <c r="T1340" s="71" t="s">
        <v>18</v>
      </c>
      <c r="U1340" s="71"/>
    </row>
    <row r="1341" spans="1:21">
      <c r="A1341" s="13" t="s">
        <v>1729</v>
      </c>
      <c r="B1341" s="31" t="s">
        <v>18</v>
      </c>
      <c r="C1341" s="50"/>
      <c r="D1341" s="14"/>
      <c r="E1341" s="14"/>
      <c r="F1341" s="53" t="s">
        <v>18</v>
      </c>
      <c r="G1341" s="14"/>
      <c r="H1341" s="53" t="s">
        <v>18</v>
      </c>
      <c r="I1341" s="5" t="s">
        <v>23</v>
      </c>
      <c r="J1341" s="13" t="s">
        <v>1750</v>
      </c>
      <c r="K1341" s="13" t="s">
        <v>1723</v>
      </c>
      <c r="L1341" s="14">
        <v>79</v>
      </c>
      <c r="M1341" s="14">
        <v>105.3</v>
      </c>
      <c r="N1341" s="14">
        <v>311</v>
      </c>
      <c r="O1341" s="72">
        <v>158</v>
      </c>
      <c r="P1341" s="72"/>
      <c r="Q1341" s="70" t="s">
        <v>69</v>
      </c>
      <c r="R1341" s="70"/>
      <c r="S1341" s="26">
        <f>+(O1341-M1341)/M1341*100</f>
        <v>50.047483380816715</v>
      </c>
      <c r="T1341" s="71" t="s">
        <v>3522</v>
      </c>
      <c r="U1341" s="71"/>
    </row>
    <row r="1342" spans="1:21">
      <c r="A1342" s="2"/>
      <c r="B1342" s="31" t="s">
        <v>29</v>
      </c>
      <c r="C1342" s="50">
        <f>+C1340</f>
        <v>23184640</v>
      </c>
      <c r="D1342" s="14">
        <v>66805438</v>
      </c>
      <c r="E1342" s="14">
        <f t="shared" ref="E1342:E1343" si="300">D1342-C1342</f>
        <v>43620798</v>
      </c>
      <c r="F1342" s="53">
        <f t="shared" ref="F1342:F1343" si="301">IFERROR((D1342/C1342-1)*100,0)</f>
        <v>188.14524616297686</v>
      </c>
      <c r="G1342" s="14">
        <v>124846906</v>
      </c>
      <c r="H1342" s="53">
        <v>53.5</v>
      </c>
      <c r="I1342" s="5" t="s">
        <v>18</v>
      </c>
      <c r="J1342" s="13" t="s">
        <v>18</v>
      </c>
      <c r="K1342" s="13" t="s">
        <v>18</v>
      </c>
      <c r="L1342" s="14"/>
      <c r="M1342" s="14"/>
      <c r="N1342" s="14"/>
      <c r="O1342" s="72"/>
      <c r="P1342" s="72"/>
      <c r="Q1342" s="70" t="s">
        <v>18</v>
      </c>
      <c r="R1342" s="70"/>
      <c r="S1342" s="12" t="s">
        <v>18</v>
      </c>
      <c r="T1342" s="71" t="s">
        <v>18</v>
      </c>
      <c r="U1342" s="71"/>
    </row>
    <row r="1343" spans="1:21" ht="25.5">
      <c r="A1343" s="13" t="s">
        <v>1751</v>
      </c>
      <c r="B1343" s="31" t="s">
        <v>1161</v>
      </c>
      <c r="C1343" s="50">
        <v>333805305</v>
      </c>
      <c r="D1343" s="14">
        <v>511459681</v>
      </c>
      <c r="E1343" s="14">
        <f t="shared" si="300"/>
        <v>177654376</v>
      </c>
      <c r="F1343" s="53">
        <f t="shared" si="301"/>
        <v>53.220956449448884</v>
      </c>
      <c r="G1343" s="14">
        <v>896848651</v>
      </c>
      <c r="H1343" s="53">
        <v>57</v>
      </c>
      <c r="I1343" s="5" t="s">
        <v>18</v>
      </c>
      <c r="J1343" s="13" t="s">
        <v>18</v>
      </c>
      <c r="K1343" s="13" t="s">
        <v>18</v>
      </c>
      <c r="L1343" s="14"/>
      <c r="M1343" s="14"/>
      <c r="N1343" s="14"/>
      <c r="O1343" s="72"/>
      <c r="P1343" s="72"/>
      <c r="Q1343" s="70" t="s">
        <v>18</v>
      </c>
      <c r="R1343" s="70"/>
      <c r="S1343" s="12" t="s">
        <v>18</v>
      </c>
      <c r="T1343" s="71" t="s">
        <v>18</v>
      </c>
      <c r="U1343" s="71"/>
    </row>
    <row r="1344" spans="1:21">
      <c r="A1344" s="13" t="s">
        <v>1729</v>
      </c>
      <c r="B1344" s="31" t="s">
        <v>18</v>
      </c>
      <c r="C1344" s="50"/>
      <c r="D1344" s="14"/>
      <c r="E1344" s="14"/>
      <c r="F1344" s="53" t="s">
        <v>18</v>
      </c>
      <c r="G1344" s="14"/>
      <c r="H1344" s="53" t="s">
        <v>18</v>
      </c>
      <c r="I1344" s="5" t="s">
        <v>23</v>
      </c>
      <c r="J1344" s="13" t="s">
        <v>1750</v>
      </c>
      <c r="K1344" s="13" t="s">
        <v>1723</v>
      </c>
      <c r="L1344" s="14">
        <v>2684.5</v>
      </c>
      <c r="M1344" s="14">
        <v>2859.3</v>
      </c>
      <c r="N1344" s="14">
        <v>3787</v>
      </c>
      <c r="O1344" s="72">
        <v>3325</v>
      </c>
      <c r="P1344" s="72"/>
      <c r="Q1344" s="70" t="s">
        <v>69</v>
      </c>
      <c r="R1344" s="70"/>
      <c r="S1344" s="26">
        <f>+(O1344-M1344)/M1344*100</f>
        <v>16.287203161612975</v>
      </c>
      <c r="T1344" s="71" t="s">
        <v>3523</v>
      </c>
      <c r="U1344" s="71"/>
    </row>
    <row r="1345" spans="1:21">
      <c r="A1345" s="2"/>
      <c r="B1345" s="31" t="s">
        <v>29</v>
      </c>
      <c r="C1345" s="50">
        <f>+C1343</f>
        <v>333805305</v>
      </c>
      <c r="D1345" s="14">
        <v>511459681</v>
      </c>
      <c r="E1345" s="14">
        <f t="shared" ref="E1345:E1346" si="302">D1345-C1345</f>
        <v>177654376</v>
      </c>
      <c r="F1345" s="53">
        <f t="shared" ref="F1345:F1346" si="303">IFERROR((D1345/C1345-1)*100,0)</f>
        <v>53.220956449448884</v>
      </c>
      <c r="G1345" s="14">
        <v>896848651</v>
      </c>
      <c r="H1345" s="53">
        <v>57</v>
      </c>
      <c r="I1345" s="5" t="s">
        <v>18</v>
      </c>
      <c r="J1345" s="13" t="s">
        <v>18</v>
      </c>
      <c r="K1345" s="13" t="s">
        <v>18</v>
      </c>
      <c r="L1345" s="14"/>
      <c r="M1345" s="14"/>
      <c r="N1345" s="14"/>
      <c r="O1345" s="72"/>
      <c r="P1345" s="72"/>
      <c r="Q1345" s="70" t="s">
        <v>18</v>
      </c>
      <c r="R1345" s="70"/>
      <c r="S1345" s="12" t="s">
        <v>18</v>
      </c>
      <c r="T1345" s="71" t="s">
        <v>18</v>
      </c>
      <c r="U1345" s="71"/>
    </row>
    <row r="1346" spans="1:21">
      <c r="A1346" s="13" t="s">
        <v>1752</v>
      </c>
      <c r="B1346" s="31" t="s">
        <v>1161</v>
      </c>
      <c r="C1346" s="50">
        <v>501171326</v>
      </c>
      <c r="D1346" s="14">
        <v>648663703</v>
      </c>
      <c r="E1346" s="14">
        <f t="shared" si="302"/>
        <v>147492377</v>
      </c>
      <c r="F1346" s="53">
        <f t="shared" si="303"/>
        <v>29.429532247421509</v>
      </c>
      <c r="G1346" s="14">
        <v>1127125149</v>
      </c>
      <c r="H1346" s="53">
        <v>57.6</v>
      </c>
      <c r="I1346" s="5" t="s">
        <v>18</v>
      </c>
      <c r="J1346" s="13" t="s">
        <v>18</v>
      </c>
      <c r="K1346" s="13" t="s">
        <v>18</v>
      </c>
      <c r="L1346" s="14"/>
      <c r="M1346" s="14"/>
      <c r="N1346" s="14"/>
      <c r="O1346" s="72"/>
      <c r="P1346" s="72"/>
      <c r="Q1346" s="70" t="s">
        <v>18</v>
      </c>
      <c r="R1346" s="70"/>
      <c r="S1346" s="12" t="s">
        <v>18</v>
      </c>
      <c r="T1346" s="71" t="s">
        <v>18</v>
      </c>
      <c r="U1346" s="71"/>
    </row>
    <row r="1347" spans="1:21">
      <c r="A1347" s="13" t="s">
        <v>1729</v>
      </c>
      <c r="B1347" s="31" t="s">
        <v>18</v>
      </c>
      <c r="C1347" s="50"/>
      <c r="D1347" s="14"/>
      <c r="E1347" s="14"/>
      <c r="F1347" s="53" t="s">
        <v>18</v>
      </c>
      <c r="G1347" s="14"/>
      <c r="H1347" s="53" t="s">
        <v>18</v>
      </c>
      <c r="I1347" s="5" t="s">
        <v>23</v>
      </c>
      <c r="J1347" s="13" t="s">
        <v>1750</v>
      </c>
      <c r="K1347" s="13" t="s">
        <v>1723</v>
      </c>
      <c r="L1347" s="14">
        <v>6628</v>
      </c>
      <c r="M1347" s="14">
        <v>5917.3</v>
      </c>
      <c r="N1347" s="14">
        <v>5365</v>
      </c>
      <c r="O1347" s="72">
        <v>5311</v>
      </c>
      <c r="P1347" s="72"/>
      <c r="Q1347" s="70" t="s">
        <v>69</v>
      </c>
      <c r="R1347" s="70"/>
      <c r="S1347" s="26">
        <f>+(O1347-M1347)/M1347*100</f>
        <v>-10.246227164416206</v>
      </c>
      <c r="T1347" s="71" t="s">
        <v>3524</v>
      </c>
      <c r="U1347" s="71"/>
    </row>
    <row r="1348" spans="1:21">
      <c r="A1348" s="2"/>
      <c r="B1348" s="31" t="s">
        <v>29</v>
      </c>
      <c r="C1348" s="50">
        <f>+C1346</f>
        <v>501171326</v>
      </c>
      <c r="D1348" s="14">
        <v>648663703</v>
      </c>
      <c r="E1348" s="14">
        <f t="shared" ref="E1348:E1349" si="304">D1348-C1348</f>
        <v>147492377</v>
      </c>
      <c r="F1348" s="53">
        <f t="shared" ref="F1348:F1349" si="305">IFERROR((D1348/C1348-1)*100,0)</f>
        <v>29.429532247421509</v>
      </c>
      <c r="G1348" s="14">
        <v>1127125149</v>
      </c>
      <c r="H1348" s="53">
        <v>57.6</v>
      </c>
      <c r="I1348" s="5" t="s">
        <v>18</v>
      </c>
      <c r="J1348" s="13" t="s">
        <v>18</v>
      </c>
      <c r="K1348" s="13" t="s">
        <v>18</v>
      </c>
      <c r="L1348" s="14"/>
      <c r="M1348" s="14"/>
      <c r="N1348" s="14"/>
      <c r="O1348" s="72"/>
      <c r="P1348" s="72"/>
      <c r="Q1348" s="70" t="s">
        <v>18</v>
      </c>
      <c r="R1348" s="70"/>
      <c r="S1348" s="12" t="s">
        <v>18</v>
      </c>
      <c r="T1348" s="71" t="s">
        <v>18</v>
      </c>
      <c r="U1348" s="71"/>
    </row>
    <row r="1349" spans="1:21">
      <c r="A1349" s="13" t="s">
        <v>1753</v>
      </c>
      <c r="B1349" s="31" t="s">
        <v>1161</v>
      </c>
      <c r="C1349" s="50">
        <v>30853290</v>
      </c>
      <c r="D1349" s="14">
        <v>219796847</v>
      </c>
      <c r="E1349" s="14">
        <f t="shared" si="304"/>
        <v>188943557</v>
      </c>
      <c r="F1349" s="53">
        <f t="shared" si="305"/>
        <v>612.39354700908723</v>
      </c>
      <c r="G1349" s="14">
        <v>387438497</v>
      </c>
      <c r="H1349" s="53">
        <v>56.7</v>
      </c>
      <c r="I1349" s="5" t="s">
        <v>18</v>
      </c>
      <c r="J1349" s="13" t="s">
        <v>18</v>
      </c>
      <c r="K1349" s="13" t="s">
        <v>18</v>
      </c>
      <c r="L1349" s="14"/>
      <c r="M1349" s="14"/>
      <c r="N1349" s="14"/>
      <c r="O1349" s="72"/>
      <c r="P1349" s="72"/>
      <c r="Q1349" s="70" t="s">
        <v>18</v>
      </c>
      <c r="R1349" s="70"/>
      <c r="S1349" s="12" t="s">
        <v>18</v>
      </c>
      <c r="T1349" s="71" t="s">
        <v>18</v>
      </c>
      <c r="U1349" s="71"/>
    </row>
    <row r="1350" spans="1:21">
      <c r="A1350" s="13" t="s">
        <v>1729</v>
      </c>
      <c r="B1350" s="31" t="s">
        <v>18</v>
      </c>
      <c r="C1350" s="50"/>
      <c r="D1350" s="14"/>
      <c r="E1350" s="14"/>
      <c r="F1350" s="53" t="s">
        <v>18</v>
      </c>
      <c r="G1350" s="14"/>
      <c r="H1350" s="53" t="s">
        <v>18</v>
      </c>
      <c r="I1350" s="5" t="s">
        <v>23</v>
      </c>
      <c r="J1350" s="13" t="s">
        <v>1750</v>
      </c>
      <c r="K1350" s="13" t="s">
        <v>1723</v>
      </c>
      <c r="L1350" s="14">
        <v>4354</v>
      </c>
      <c r="M1350" s="14">
        <v>2408</v>
      </c>
      <c r="N1350" s="14">
        <v>180</v>
      </c>
      <c r="O1350" s="72">
        <v>952</v>
      </c>
      <c r="P1350" s="72"/>
      <c r="Q1350" s="70" t="s">
        <v>69</v>
      </c>
      <c r="R1350" s="70"/>
      <c r="S1350" s="26">
        <f>+(O1350-M1350)/M1350*100</f>
        <v>-60.465116279069761</v>
      </c>
      <c r="T1350" s="71" t="s">
        <v>3525</v>
      </c>
      <c r="U1350" s="71"/>
    </row>
    <row r="1351" spans="1:21">
      <c r="A1351" s="2"/>
      <c r="B1351" s="31" t="s">
        <v>29</v>
      </c>
      <c r="C1351" s="50">
        <f>+C1349</f>
        <v>30853290</v>
      </c>
      <c r="D1351" s="14">
        <v>219796847</v>
      </c>
      <c r="E1351" s="14">
        <f t="shared" ref="E1351:E1352" si="306">D1351-C1351</f>
        <v>188943557</v>
      </c>
      <c r="F1351" s="53">
        <f t="shared" ref="F1351:F1352" si="307">IFERROR((D1351/C1351-1)*100,0)</f>
        <v>612.39354700908723</v>
      </c>
      <c r="G1351" s="14">
        <v>387438497</v>
      </c>
      <c r="H1351" s="53">
        <v>56.7</v>
      </c>
      <c r="I1351" s="5" t="s">
        <v>18</v>
      </c>
      <c r="J1351" s="13" t="s">
        <v>18</v>
      </c>
      <c r="K1351" s="13" t="s">
        <v>18</v>
      </c>
      <c r="L1351" s="14"/>
      <c r="M1351" s="14"/>
      <c r="N1351" s="14"/>
      <c r="O1351" s="72"/>
      <c r="P1351" s="72"/>
      <c r="Q1351" s="70" t="s">
        <v>18</v>
      </c>
      <c r="R1351" s="70"/>
      <c r="S1351" s="12" t="s">
        <v>18</v>
      </c>
      <c r="T1351" s="71" t="s">
        <v>18</v>
      </c>
      <c r="U1351" s="71"/>
    </row>
    <row r="1352" spans="1:21" ht="25.5">
      <c r="A1352" s="13" t="s">
        <v>1754</v>
      </c>
      <c r="B1352" s="31" t="s">
        <v>1161</v>
      </c>
      <c r="C1352" s="50">
        <v>22719290</v>
      </c>
      <c r="D1352" s="14">
        <v>61084738</v>
      </c>
      <c r="E1352" s="14">
        <f t="shared" si="306"/>
        <v>38365448</v>
      </c>
      <c r="F1352" s="53">
        <f t="shared" si="307"/>
        <v>168.86728414488306</v>
      </c>
      <c r="G1352" s="14">
        <v>109223697</v>
      </c>
      <c r="H1352" s="53">
        <v>55.9</v>
      </c>
      <c r="I1352" s="5" t="s">
        <v>18</v>
      </c>
      <c r="J1352" s="13" t="s">
        <v>18</v>
      </c>
      <c r="K1352" s="13" t="s">
        <v>18</v>
      </c>
      <c r="L1352" s="14"/>
      <c r="M1352" s="14"/>
      <c r="N1352" s="14"/>
      <c r="O1352" s="72"/>
      <c r="P1352" s="72"/>
      <c r="Q1352" s="70" t="s">
        <v>18</v>
      </c>
      <c r="R1352" s="70"/>
      <c r="S1352" s="12" t="s">
        <v>18</v>
      </c>
      <c r="T1352" s="71" t="s">
        <v>18</v>
      </c>
      <c r="U1352" s="71"/>
    </row>
    <row r="1353" spans="1:21" ht="25.5">
      <c r="A1353" s="13" t="s">
        <v>1755</v>
      </c>
      <c r="B1353" s="31" t="s">
        <v>18</v>
      </c>
      <c r="C1353" s="50"/>
      <c r="D1353" s="14"/>
      <c r="E1353" s="14"/>
      <c r="F1353" s="53" t="s">
        <v>18</v>
      </c>
      <c r="G1353" s="14"/>
      <c r="H1353" s="53" t="s">
        <v>18</v>
      </c>
      <c r="I1353" s="5" t="s">
        <v>23</v>
      </c>
      <c r="J1353" s="13" t="s">
        <v>1756</v>
      </c>
      <c r="K1353" s="13" t="s">
        <v>1723</v>
      </c>
      <c r="L1353" s="14">
        <v>17</v>
      </c>
      <c r="M1353" s="14">
        <v>11</v>
      </c>
      <c r="N1353" s="14">
        <v>6</v>
      </c>
      <c r="O1353" s="72">
        <v>0</v>
      </c>
      <c r="P1353" s="72"/>
      <c r="Q1353" s="70">
        <f>+O1353/M1353*100</f>
        <v>0</v>
      </c>
      <c r="R1353" s="70"/>
      <c r="S1353" s="26">
        <f>+(O1353-M1353)/M1353*100</f>
        <v>-100</v>
      </c>
      <c r="T1353" s="71" t="s">
        <v>3526</v>
      </c>
      <c r="U1353" s="71"/>
    </row>
    <row r="1354" spans="1:21">
      <c r="A1354" s="2"/>
      <c r="B1354" s="31" t="s">
        <v>29</v>
      </c>
      <c r="C1354" s="50">
        <f>+C1352</f>
        <v>22719290</v>
      </c>
      <c r="D1354" s="14">
        <v>61084738</v>
      </c>
      <c r="E1354" s="14">
        <f t="shared" ref="E1354:E1355" si="308">D1354-C1354</f>
        <v>38365448</v>
      </c>
      <c r="F1354" s="53">
        <f t="shared" ref="F1354:F1355" si="309">IFERROR((D1354/C1354-1)*100,0)</f>
        <v>168.86728414488306</v>
      </c>
      <c r="G1354" s="14">
        <v>109223697</v>
      </c>
      <c r="H1354" s="53">
        <v>55.9</v>
      </c>
      <c r="I1354" s="5" t="s">
        <v>18</v>
      </c>
      <c r="J1354" s="13" t="s">
        <v>18</v>
      </c>
      <c r="K1354" s="13" t="s">
        <v>18</v>
      </c>
      <c r="L1354" s="14"/>
      <c r="M1354" s="14"/>
      <c r="N1354" s="14"/>
      <c r="O1354" s="72"/>
      <c r="P1354" s="72"/>
      <c r="Q1354" s="70" t="s">
        <v>18</v>
      </c>
      <c r="R1354" s="70"/>
      <c r="S1354" s="12" t="s">
        <v>18</v>
      </c>
      <c r="T1354" s="71" t="s">
        <v>18</v>
      </c>
      <c r="U1354" s="71"/>
    </row>
    <row r="1355" spans="1:21">
      <c r="A1355" s="13" t="s">
        <v>1757</v>
      </c>
      <c r="B1355" s="31" t="s">
        <v>1161</v>
      </c>
      <c r="C1355" s="50">
        <v>57885477</v>
      </c>
      <c r="D1355" s="14">
        <v>30193293</v>
      </c>
      <c r="E1355" s="14">
        <f t="shared" si="308"/>
        <v>-27692184</v>
      </c>
      <c r="F1355" s="53">
        <f t="shared" si="309"/>
        <v>-47.839605778838099</v>
      </c>
      <c r="G1355" s="14">
        <v>54666727</v>
      </c>
      <c r="H1355" s="53">
        <v>55.2</v>
      </c>
      <c r="I1355" s="5" t="s">
        <v>18</v>
      </c>
      <c r="J1355" s="13" t="s">
        <v>18</v>
      </c>
      <c r="K1355" s="13" t="s">
        <v>18</v>
      </c>
      <c r="L1355" s="14"/>
      <c r="M1355" s="14"/>
      <c r="N1355" s="14"/>
      <c r="O1355" s="72"/>
      <c r="P1355" s="72"/>
      <c r="Q1355" s="70" t="s">
        <v>18</v>
      </c>
      <c r="R1355" s="70"/>
      <c r="S1355" s="12" t="s">
        <v>18</v>
      </c>
      <c r="T1355" s="71" t="s">
        <v>18</v>
      </c>
      <c r="U1355" s="71"/>
    </row>
    <row r="1356" spans="1:21" ht="25.5">
      <c r="A1356" s="13" t="s">
        <v>1755</v>
      </c>
      <c r="B1356" s="31" t="s">
        <v>18</v>
      </c>
      <c r="C1356" s="50"/>
      <c r="D1356" s="14"/>
      <c r="E1356" s="14"/>
      <c r="F1356" s="53" t="s">
        <v>18</v>
      </c>
      <c r="G1356" s="14"/>
      <c r="H1356" s="53" t="s">
        <v>18</v>
      </c>
      <c r="I1356" s="5" t="s">
        <v>23</v>
      </c>
      <c r="J1356" s="13" t="s">
        <v>1756</v>
      </c>
      <c r="K1356" s="13" t="s">
        <v>1723</v>
      </c>
      <c r="L1356" s="14">
        <v>12</v>
      </c>
      <c r="M1356" s="14">
        <v>2</v>
      </c>
      <c r="N1356" s="14">
        <v>11</v>
      </c>
      <c r="O1356" s="72">
        <v>0</v>
      </c>
      <c r="P1356" s="72"/>
      <c r="Q1356" s="70">
        <f>+O1356/M1356*100</f>
        <v>0</v>
      </c>
      <c r="R1356" s="70"/>
      <c r="S1356" s="26">
        <f>+(O1356-M1356)/M1356*100</f>
        <v>-100</v>
      </c>
      <c r="T1356" s="71" t="s">
        <v>3527</v>
      </c>
      <c r="U1356" s="71"/>
    </row>
    <row r="1357" spans="1:21">
      <c r="A1357" s="2"/>
      <c r="B1357" s="31" t="s">
        <v>29</v>
      </c>
      <c r="C1357" s="50">
        <f>+C1355</f>
        <v>57885477</v>
      </c>
      <c r="D1357" s="14">
        <v>30193293</v>
      </c>
      <c r="E1357" s="14">
        <f t="shared" ref="E1357:E1358" si="310">D1357-C1357</f>
        <v>-27692184</v>
      </c>
      <c r="F1357" s="53">
        <f t="shared" ref="F1357:F1358" si="311">IFERROR((D1357/C1357-1)*100,0)</f>
        <v>-47.839605778838099</v>
      </c>
      <c r="G1357" s="14">
        <v>54666727</v>
      </c>
      <c r="H1357" s="53">
        <v>55.2</v>
      </c>
      <c r="I1357" s="5" t="s">
        <v>18</v>
      </c>
      <c r="J1357" s="13" t="s">
        <v>18</v>
      </c>
      <c r="K1357" s="13" t="s">
        <v>18</v>
      </c>
      <c r="L1357" s="14"/>
      <c r="M1357" s="14"/>
      <c r="N1357" s="14"/>
      <c r="O1357" s="72"/>
      <c r="P1357" s="72"/>
      <c r="Q1357" s="70" t="s">
        <v>18</v>
      </c>
      <c r="R1357" s="70"/>
      <c r="S1357" s="12" t="s">
        <v>18</v>
      </c>
      <c r="T1357" s="71" t="s">
        <v>18</v>
      </c>
      <c r="U1357" s="71"/>
    </row>
    <row r="1358" spans="1:21" ht="25.5">
      <c r="A1358" s="13" t="s">
        <v>1758</v>
      </c>
      <c r="B1358" s="31" t="s">
        <v>1161</v>
      </c>
      <c r="C1358" s="50">
        <v>372931823</v>
      </c>
      <c r="D1358" s="14">
        <v>472447018</v>
      </c>
      <c r="E1358" s="14">
        <f t="shared" si="310"/>
        <v>99515195</v>
      </c>
      <c r="F1358" s="53">
        <f t="shared" si="311"/>
        <v>26.684554350836407</v>
      </c>
      <c r="G1358" s="14">
        <v>1079340923</v>
      </c>
      <c r="H1358" s="53">
        <v>43.8</v>
      </c>
      <c r="I1358" s="5" t="s">
        <v>18</v>
      </c>
      <c r="J1358" s="13" t="s">
        <v>18</v>
      </c>
      <c r="K1358" s="13" t="s">
        <v>18</v>
      </c>
      <c r="L1358" s="14"/>
      <c r="M1358" s="14"/>
      <c r="N1358" s="14"/>
      <c r="O1358" s="72"/>
      <c r="P1358" s="72"/>
      <c r="Q1358" s="70" t="s">
        <v>18</v>
      </c>
      <c r="R1358" s="70"/>
      <c r="S1358" s="12" t="s">
        <v>18</v>
      </c>
      <c r="T1358" s="71" t="s">
        <v>18</v>
      </c>
      <c r="U1358" s="71"/>
    </row>
    <row r="1359" spans="1:21" ht="25.5">
      <c r="A1359" s="13" t="s">
        <v>1729</v>
      </c>
      <c r="B1359" s="31" t="s">
        <v>18</v>
      </c>
      <c r="C1359" s="50"/>
      <c r="D1359" s="14"/>
      <c r="E1359" s="14"/>
      <c r="F1359" s="53" t="s">
        <v>18</v>
      </c>
      <c r="G1359" s="14"/>
      <c r="H1359" s="53" t="s">
        <v>18</v>
      </c>
      <c r="I1359" s="5" t="s">
        <v>23</v>
      </c>
      <c r="J1359" s="13" t="s">
        <v>1756</v>
      </c>
      <c r="K1359" s="13" t="s">
        <v>1723</v>
      </c>
      <c r="L1359" s="14">
        <v>56</v>
      </c>
      <c r="M1359" s="14">
        <v>53</v>
      </c>
      <c r="N1359" s="14">
        <v>25</v>
      </c>
      <c r="O1359" s="72">
        <v>0</v>
      </c>
      <c r="P1359" s="72"/>
      <c r="Q1359" s="70">
        <f>+O1359/M1359*100</f>
        <v>0</v>
      </c>
      <c r="R1359" s="70"/>
      <c r="S1359" s="26">
        <f>+(O1359-M1359)/M1359*100</f>
        <v>-100</v>
      </c>
      <c r="T1359" s="71" t="s">
        <v>3528</v>
      </c>
      <c r="U1359" s="71"/>
    </row>
    <row r="1360" spans="1:21">
      <c r="A1360" s="2"/>
      <c r="B1360" s="31" t="s">
        <v>18</v>
      </c>
      <c r="C1360" s="50"/>
      <c r="D1360" s="14"/>
      <c r="E1360" s="14"/>
      <c r="F1360" s="53" t="s">
        <v>18</v>
      </c>
      <c r="G1360" s="14"/>
      <c r="H1360" s="53" t="s">
        <v>18</v>
      </c>
      <c r="I1360" s="5" t="s">
        <v>23</v>
      </c>
      <c r="J1360" s="13" t="s">
        <v>1759</v>
      </c>
      <c r="K1360" s="13" t="s">
        <v>1760</v>
      </c>
      <c r="L1360" s="14">
        <v>1283</v>
      </c>
      <c r="M1360" s="14">
        <v>0</v>
      </c>
      <c r="N1360" s="14">
        <v>0</v>
      </c>
      <c r="O1360" s="72">
        <v>0</v>
      </c>
      <c r="P1360" s="72"/>
      <c r="Q1360" s="70" t="s">
        <v>26</v>
      </c>
      <c r="R1360" s="70"/>
      <c r="S1360" s="26" t="s">
        <v>26</v>
      </c>
      <c r="T1360" s="71" t="s">
        <v>18</v>
      </c>
      <c r="U1360" s="71"/>
    </row>
    <row r="1361" spans="1:21" ht="25.5">
      <c r="A1361" s="2"/>
      <c r="B1361" s="31" t="s">
        <v>18</v>
      </c>
      <c r="C1361" s="50"/>
      <c r="D1361" s="14"/>
      <c r="E1361" s="14"/>
      <c r="F1361" s="53" t="s">
        <v>18</v>
      </c>
      <c r="G1361" s="14"/>
      <c r="H1361" s="53" t="s">
        <v>18</v>
      </c>
      <c r="I1361" s="5" t="s">
        <v>23</v>
      </c>
      <c r="J1361" s="13" t="s">
        <v>1761</v>
      </c>
      <c r="K1361" s="13" t="s">
        <v>1762</v>
      </c>
      <c r="L1361" s="14">
        <v>1028</v>
      </c>
      <c r="M1361" s="14">
        <v>1028</v>
      </c>
      <c r="N1361" s="14">
        <v>1028</v>
      </c>
      <c r="O1361" s="72">
        <v>1028</v>
      </c>
      <c r="P1361" s="72"/>
      <c r="Q1361" s="70" t="s">
        <v>69</v>
      </c>
      <c r="R1361" s="70"/>
      <c r="S1361" s="26">
        <f>+(O1361-M1361)/M1361*100</f>
        <v>0</v>
      </c>
      <c r="T1361" s="71" t="s">
        <v>18</v>
      </c>
      <c r="U1361" s="71"/>
    </row>
    <row r="1362" spans="1:21">
      <c r="A1362" s="2"/>
      <c r="B1362" s="31" t="s">
        <v>29</v>
      </c>
      <c r="C1362" s="50">
        <f>+C1358</f>
        <v>372931823</v>
      </c>
      <c r="D1362" s="14">
        <v>472447018</v>
      </c>
      <c r="E1362" s="14">
        <f t="shared" ref="E1362:E1363" si="312">D1362-C1362</f>
        <v>99515195</v>
      </c>
      <c r="F1362" s="53">
        <f t="shared" ref="F1362:F1363" si="313">IFERROR((D1362/C1362-1)*100,0)</f>
        <v>26.684554350836407</v>
      </c>
      <c r="G1362" s="14">
        <v>1079340923</v>
      </c>
      <c r="H1362" s="53">
        <v>43.8</v>
      </c>
      <c r="I1362" s="5" t="s">
        <v>18</v>
      </c>
      <c r="J1362" s="13" t="s">
        <v>18</v>
      </c>
      <c r="K1362" s="13" t="s">
        <v>18</v>
      </c>
      <c r="L1362" s="14"/>
      <c r="M1362" s="14"/>
      <c r="N1362" s="14"/>
      <c r="O1362" s="72"/>
      <c r="P1362" s="72"/>
      <c r="Q1362" s="70" t="s">
        <v>18</v>
      </c>
      <c r="R1362" s="70"/>
      <c r="S1362" s="12" t="s">
        <v>18</v>
      </c>
      <c r="T1362" s="71" t="s">
        <v>18</v>
      </c>
      <c r="U1362" s="71"/>
    </row>
    <row r="1363" spans="1:21" ht="25.5">
      <c r="A1363" s="13" t="s">
        <v>1763</v>
      </c>
      <c r="B1363" s="31" t="s">
        <v>1161</v>
      </c>
      <c r="C1363" s="50">
        <v>333894843</v>
      </c>
      <c r="D1363" s="14">
        <v>440895086</v>
      </c>
      <c r="E1363" s="14">
        <f t="shared" si="312"/>
        <v>107000243</v>
      </c>
      <c r="F1363" s="53">
        <f t="shared" si="313"/>
        <v>32.046090331499968</v>
      </c>
      <c r="G1363" s="14">
        <v>694007534</v>
      </c>
      <c r="H1363" s="53">
        <v>63.5</v>
      </c>
      <c r="I1363" s="5" t="s">
        <v>18</v>
      </c>
      <c r="J1363" s="13" t="s">
        <v>18</v>
      </c>
      <c r="K1363" s="13" t="s">
        <v>18</v>
      </c>
      <c r="L1363" s="14"/>
      <c r="M1363" s="14"/>
      <c r="N1363" s="14"/>
      <c r="O1363" s="72"/>
      <c r="P1363" s="72"/>
      <c r="Q1363" s="70" t="s">
        <v>18</v>
      </c>
      <c r="R1363" s="70"/>
      <c r="S1363" s="12" t="s">
        <v>18</v>
      </c>
      <c r="T1363" s="71" t="s">
        <v>18</v>
      </c>
      <c r="U1363" s="71"/>
    </row>
    <row r="1364" spans="1:21" ht="25.5">
      <c r="A1364" s="13" t="s">
        <v>1729</v>
      </c>
      <c r="B1364" s="31" t="s">
        <v>18</v>
      </c>
      <c r="C1364" s="50"/>
      <c r="D1364" s="14"/>
      <c r="E1364" s="14"/>
      <c r="F1364" s="53" t="s">
        <v>18</v>
      </c>
      <c r="G1364" s="14"/>
      <c r="H1364" s="53" t="s">
        <v>18</v>
      </c>
      <c r="I1364" s="5" t="s">
        <v>23</v>
      </c>
      <c r="J1364" s="13" t="s">
        <v>1756</v>
      </c>
      <c r="K1364" s="13" t="s">
        <v>1723</v>
      </c>
      <c r="L1364" s="14">
        <v>82</v>
      </c>
      <c r="M1364" s="14">
        <v>82</v>
      </c>
      <c r="N1364" s="14">
        <v>54</v>
      </c>
      <c r="O1364" s="72">
        <v>0</v>
      </c>
      <c r="P1364" s="72"/>
      <c r="Q1364" s="70">
        <f>+O1364/M1364*100</f>
        <v>0</v>
      </c>
      <c r="R1364" s="70"/>
      <c r="S1364" s="26">
        <f>+(O1364-M1364)/M1364*100</f>
        <v>-100</v>
      </c>
      <c r="T1364" s="71" t="s">
        <v>3529</v>
      </c>
      <c r="U1364" s="71"/>
    </row>
    <row r="1365" spans="1:21" ht="25.5">
      <c r="A1365" s="2"/>
      <c r="B1365" s="31" t="s">
        <v>18</v>
      </c>
      <c r="C1365" s="50"/>
      <c r="D1365" s="14"/>
      <c r="E1365" s="14"/>
      <c r="F1365" s="53" t="s">
        <v>18</v>
      </c>
      <c r="G1365" s="14"/>
      <c r="H1365" s="53" t="s">
        <v>18</v>
      </c>
      <c r="I1365" s="5" t="s">
        <v>23</v>
      </c>
      <c r="J1365" s="13" t="s">
        <v>1761</v>
      </c>
      <c r="K1365" s="13" t="s">
        <v>1762</v>
      </c>
      <c r="L1365" s="14">
        <v>769</v>
      </c>
      <c r="M1365" s="14">
        <v>769</v>
      </c>
      <c r="N1365" s="14">
        <v>769</v>
      </c>
      <c r="O1365" s="72">
        <v>769</v>
      </c>
      <c r="P1365" s="72"/>
      <c r="Q1365" s="70" t="s">
        <v>69</v>
      </c>
      <c r="R1365" s="70"/>
      <c r="S1365" s="15">
        <v>0</v>
      </c>
      <c r="T1365" s="71" t="s">
        <v>18</v>
      </c>
      <c r="U1365" s="71"/>
    </row>
    <row r="1366" spans="1:21">
      <c r="A1366" s="2"/>
      <c r="B1366" s="31" t="s">
        <v>29</v>
      </c>
      <c r="C1366" s="50">
        <f>+C1363</f>
        <v>333894843</v>
      </c>
      <c r="D1366" s="14">
        <v>440895086</v>
      </c>
      <c r="E1366" s="14">
        <f t="shared" ref="E1366:E1367" si="314">D1366-C1366</f>
        <v>107000243</v>
      </c>
      <c r="F1366" s="53">
        <f t="shared" ref="F1366:F1367" si="315">IFERROR((D1366/C1366-1)*100,0)</f>
        <v>32.046090331499968</v>
      </c>
      <c r="G1366" s="14">
        <v>694007534</v>
      </c>
      <c r="H1366" s="53">
        <v>63.5</v>
      </c>
      <c r="I1366" s="5" t="s">
        <v>18</v>
      </c>
      <c r="J1366" s="13" t="s">
        <v>18</v>
      </c>
      <c r="K1366" s="13" t="s">
        <v>18</v>
      </c>
      <c r="L1366" s="14"/>
      <c r="M1366" s="14"/>
      <c r="N1366" s="14"/>
      <c r="O1366" s="72"/>
      <c r="P1366" s="72"/>
      <c r="Q1366" s="70" t="s">
        <v>18</v>
      </c>
      <c r="R1366" s="70"/>
      <c r="S1366" s="12" t="s">
        <v>18</v>
      </c>
      <c r="T1366" s="71" t="s">
        <v>18</v>
      </c>
      <c r="U1366" s="71"/>
    </row>
    <row r="1367" spans="1:21" ht="25.5">
      <c r="A1367" s="13" t="s">
        <v>1764</v>
      </c>
      <c r="B1367" s="31" t="s">
        <v>1161</v>
      </c>
      <c r="C1367" s="50">
        <v>485699668</v>
      </c>
      <c r="D1367" s="14">
        <v>402640539</v>
      </c>
      <c r="E1367" s="14">
        <f t="shared" si="314"/>
        <v>-83059129</v>
      </c>
      <c r="F1367" s="53">
        <f t="shared" si="315"/>
        <v>-17.100923569089201</v>
      </c>
      <c r="G1367" s="14">
        <v>679306055</v>
      </c>
      <c r="H1367" s="53">
        <v>59.3</v>
      </c>
      <c r="I1367" s="5" t="s">
        <v>18</v>
      </c>
      <c r="J1367" s="13" t="s">
        <v>18</v>
      </c>
      <c r="K1367" s="13" t="s">
        <v>18</v>
      </c>
      <c r="L1367" s="14"/>
      <c r="M1367" s="14"/>
      <c r="N1367" s="14"/>
      <c r="O1367" s="72"/>
      <c r="P1367" s="72"/>
      <c r="Q1367" s="70" t="s">
        <v>18</v>
      </c>
      <c r="R1367" s="70"/>
      <c r="S1367" s="12" t="s">
        <v>18</v>
      </c>
      <c r="T1367" s="71" t="s">
        <v>18</v>
      </c>
      <c r="U1367" s="71"/>
    </row>
    <row r="1368" spans="1:21" ht="25.5">
      <c r="A1368" s="13" t="s">
        <v>1729</v>
      </c>
      <c r="B1368" s="31" t="s">
        <v>18</v>
      </c>
      <c r="C1368" s="50"/>
      <c r="D1368" s="14"/>
      <c r="E1368" s="14"/>
      <c r="F1368" s="53" t="s">
        <v>18</v>
      </c>
      <c r="G1368" s="14"/>
      <c r="H1368" s="53" t="s">
        <v>18</v>
      </c>
      <c r="I1368" s="5" t="s">
        <v>23</v>
      </c>
      <c r="J1368" s="13" t="s">
        <v>1756</v>
      </c>
      <c r="K1368" s="13" t="s">
        <v>1723</v>
      </c>
      <c r="L1368" s="14">
        <v>85</v>
      </c>
      <c r="M1368" s="14">
        <v>85</v>
      </c>
      <c r="N1368" s="14">
        <v>78</v>
      </c>
      <c r="O1368" s="72">
        <v>53</v>
      </c>
      <c r="P1368" s="72"/>
      <c r="Q1368" s="76">
        <f>+O1368/M1368*100</f>
        <v>62.352941176470587</v>
      </c>
      <c r="R1368" s="76"/>
      <c r="S1368" s="26">
        <f>+(O1368-M1368)/M1368*100</f>
        <v>-37.647058823529413</v>
      </c>
      <c r="T1368" s="71" t="s">
        <v>3530</v>
      </c>
      <c r="U1368" s="71"/>
    </row>
    <row r="1369" spans="1:21" ht="25.5">
      <c r="A1369" s="2"/>
      <c r="B1369" s="31" t="s">
        <v>18</v>
      </c>
      <c r="C1369" s="50"/>
      <c r="D1369" s="14"/>
      <c r="E1369" s="14"/>
      <c r="F1369" s="53" t="s">
        <v>18</v>
      </c>
      <c r="G1369" s="14"/>
      <c r="H1369" s="53" t="s">
        <v>18</v>
      </c>
      <c r="I1369" s="5" t="s">
        <v>23</v>
      </c>
      <c r="J1369" s="13" t="s">
        <v>1761</v>
      </c>
      <c r="K1369" s="13" t="s">
        <v>1762</v>
      </c>
      <c r="L1369" s="14">
        <v>724</v>
      </c>
      <c r="M1369" s="14">
        <v>724</v>
      </c>
      <c r="N1369" s="14">
        <v>724</v>
      </c>
      <c r="O1369" s="72">
        <v>724</v>
      </c>
      <c r="P1369" s="72"/>
      <c r="Q1369" s="70" t="s">
        <v>69</v>
      </c>
      <c r="R1369" s="70"/>
      <c r="S1369" s="15">
        <v>0</v>
      </c>
      <c r="T1369" s="71" t="s">
        <v>18</v>
      </c>
      <c r="U1369" s="71"/>
    </row>
    <row r="1370" spans="1:21">
      <c r="A1370" s="2"/>
      <c r="B1370" s="31" t="s">
        <v>29</v>
      </c>
      <c r="C1370" s="50">
        <f>+C1367</f>
        <v>485699668</v>
      </c>
      <c r="D1370" s="14">
        <v>402640539</v>
      </c>
      <c r="E1370" s="14">
        <f t="shared" ref="E1370:E1371" si="316">D1370-C1370</f>
        <v>-83059129</v>
      </c>
      <c r="F1370" s="53">
        <f t="shared" ref="F1370:F1371" si="317">IFERROR((D1370/C1370-1)*100,0)</f>
        <v>-17.100923569089201</v>
      </c>
      <c r="G1370" s="14">
        <v>679306055</v>
      </c>
      <c r="H1370" s="53">
        <v>59.3</v>
      </c>
      <c r="I1370" s="5" t="s">
        <v>18</v>
      </c>
      <c r="J1370" s="13" t="s">
        <v>18</v>
      </c>
      <c r="K1370" s="13" t="s">
        <v>18</v>
      </c>
      <c r="L1370" s="14"/>
      <c r="M1370" s="14"/>
      <c r="N1370" s="14"/>
      <c r="O1370" s="72"/>
      <c r="P1370" s="72"/>
      <c r="Q1370" s="70" t="s">
        <v>18</v>
      </c>
      <c r="R1370" s="70"/>
      <c r="S1370" s="12" t="s">
        <v>18</v>
      </c>
      <c r="T1370" s="71" t="s">
        <v>18</v>
      </c>
      <c r="U1370" s="71"/>
    </row>
    <row r="1371" spans="1:21" ht="25.5">
      <c r="A1371" s="13" t="s">
        <v>1765</v>
      </c>
      <c r="B1371" s="31" t="s">
        <v>1161</v>
      </c>
      <c r="C1371" s="50">
        <v>486664721</v>
      </c>
      <c r="D1371" s="14">
        <v>1262458954</v>
      </c>
      <c r="E1371" s="14">
        <f t="shared" si="316"/>
        <v>775794233</v>
      </c>
      <c r="F1371" s="53">
        <f t="shared" si="317"/>
        <v>159.41041121819885</v>
      </c>
      <c r="G1371" s="14">
        <v>1774727188</v>
      </c>
      <c r="H1371" s="53">
        <v>71.099999999999994</v>
      </c>
      <c r="I1371" s="5" t="s">
        <v>18</v>
      </c>
      <c r="J1371" s="13" t="s">
        <v>18</v>
      </c>
      <c r="K1371" s="13" t="s">
        <v>18</v>
      </c>
      <c r="L1371" s="14"/>
      <c r="M1371" s="14"/>
      <c r="N1371" s="14"/>
      <c r="O1371" s="72"/>
      <c r="P1371" s="72"/>
      <c r="Q1371" s="70" t="s">
        <v>18</v>
      </c>
      <c r="R1371" s="70"/>
      <c r="S1371" s="12" t="s">
        <v>18</v>
      </c>
      <c r="T1371" s="71" t="s">
        <v>18</v>
      </c>
      <c r="U1371" s="71"/>
    </row>
    <row r="1372" spans="1:21" ht="25.5">
      <c r="A1372" s="13" t="s">
        <v>1729</v>
      </c>
      <c r="B1372" s="31" t="s">
        <v>18</v>
      </c>
      <c r="C1372" s="50"/>
      <c r="D1372" s="14"/>
      <c r="E1372" s="14"/>
      <c r="F1372" s="53" t="s">
        <v>18</v>
      </c>
      <c r="G1372" s="14"/>
      <c r="H1372" s="53" t="s">
        <v>18</v>
      </c>
      <c r="I1372" s="5" t="s">
        <v>23</v>
      </c>
      <c r="J1372" s="13" t="s">
        <v>1756</v>
      </c>
      <c r="K1372" s="13" t="s">
        <v>1723</v>
      </c>
      <c r="L1372" s="14">
        <v>513</v>
      </c>
      <c r="M1372" s="14">
        <v>450</v>
      </c>
      <c r="N1372" s="14">
        <v>0</v>
      </c>
      <c r="O1372" s="72">
        <v>92</v>
      </c>
      <c r="P1372" s="72"/>
      <c r="Q1372" s="76">
        <f>+O1372/M1372*100</f>
        <v>20.444444444444446</v>
      </c>
      <c r="R1372" s="76"/>
      <c r="S1372" s="26">
        <f>+(O1372-M1372)/M1372*100</f>
        <v>-79.555555555555557</v>
      </c>
      <c r="T1372" s="71" t="s">
        <v>3531</v>
      </c>
      <c r="U1372" s="71"/>
    </row>
    <row r="1373" spans="1:21">
      <c r="A1373" s="2"/>
      <c r="B1373" s="31" t="s">
        <v>18</v>
      </c>
      <c r="C1373" s="50"/>
      <c r="D1373" s="14"/>
      <c r="E1373" s="14"/>
      <c r="F1373" s="53" t="s">
        <v>18</v>
      </c>
      <c r="G1373" s="14"/>
      <c r="H1373" s="53" t="s">
        <v>18</v>
      </c>
      <c r="I1373" s="5" t="s">
        <v>23</v>
      </c>
      <c r="J1373" s="13" t="s">
        <v>1759</v>
      </c>
      <c r="K1373" s="13" t="s">
        <v>1760</v>
      </c>
      <c r="L1373" s="14">
        <v>1002</v>
      </c>
      <c r="M1373" s="14">
        <v>1001</v>
      </c>
      <c r="N1373" s="14">
        <v>0</v>
      </c>
      <c r="O1373" s="72">
        <v>1001</v>
      </c>
      <c r="P1373" s="72"/>
      <c r="Q1373" s="76">
        <f>+O1373/M1373*100</f>
        <v>100</v>
      </c>
      <c r="R1373" s="76"/>
      <c r="S1373" s="26">
        <f>+(O1373-M1373)/M1373*100</f>
        <v>0</v>
      </c>
      <c r="T1373" s="71" t="s">
        <v>18</v>
      </c>
      <c r="U1373" s="71"/>
    </row>
    <row r="1374" spans="1:21" ht="25.5">
      <c r="A1374" s="2"/>
      <c r="B1374" s="31" t="s">
        <v>18</v>
      </c>
      <c r="C1374" s="50"/>
      <c r="D1374" s="14"/>
      <c r="E1374" s="14"/>
      <c r="F1374" s="53" t="s">
        <v>18</v>
      </c>
      <c r="G1374" s="14"/>
      <c r="H1374" s="53" t="s">
        <v>18</v>
      </c>
      <c r="I1374" s="5" t="s">
        <v>23</v>
      </c>
      <c r="J1374" s="13" t="s">
        <v>1761</v>
      </c>
      <c r="K1374" s="13" t="s">
        <v>1762</v>
      </c>
      <c r="L1374" s="14">
        <v>1001</v>
      </c>
      <c r="M1374" s="14">
        <v>1001</v>
      </c>
      <c r="N1374" s="14">
        <v>1001</v>
      </c>
      <c r="O1374" s="72">
        <v>1001</v>
      </c>
      <c r="P1374" s="72"/>
      <c r="Q1374" s="70" t="s">
        <v>69</v>
      </c>
      <c r="R1374" s="70"/>
      <c r="S1374" s="15">
        <v>0</v>
      </c>
      <c r="T1374" s="71" t="s">
        <v>18</v>
      </c>
      <c r="U1374" s="71"/>
    </row>
    <row r="1375" spans="1:21">
      <c r="A1375" s="2"/>
      <c r="B1375" s="31" t="s">
        <v>29</v>
      </c>
      <c r="C1375" s="50">
        <f>+C1371</f>
        <v>486664721</v>
      </c>
      <c r="D1375" s="14">
        <v>1262458954</v>
      </c>
      <c r="E1375" s="14">
        <f t="shared" ref="E1375:E1376" si="318">D1375-C1375</f>
        <v>775794233</v>
      </c>
      <c r="F1375" s="53">
        <f t="shared" ref="F1375:F1376" si="319">IFERROR((D1375/C1375-1)*100,0)</f>
        <v>159.41041121819885</v>
      </c>
      <c r="G1375" s="14">
        <v>1774727188</v>
      </c>
      <c r="H1375" s="53">
        <v>71.099999999999994</v>
      </c>
      <c r="I1375" s="5" t="s">
        <v>18</v>
      </c>
      <c r="J1375" s="13" t="s">
        <v>18</v>
      </c>
      <c r="K1375" s="13" t="s">
        <v>18</v>
      </c>
      <c r="L1375" s="14"/>
      <c r="M1375" s="14"/>
      <c r="N1375" s="14"/>
      <c r="O1375" s="72"/>
      <c r="P1375" s="72"/>
      <c r="Q1375" s="70" t="s">
        <v>18</v>
      </c>
      <c r="R1375" s="70"/>
      <c r="S1375" s="12" t="s">
        <v>18</v>
      </c>
      <c r="T1375" s="71" t="s">
        <v>18</v>
      </c>
      <c r="U1375" s="71"/>
    </row>
    <row r="1376" spans="1:21" ht="25.5">
      <c r="A1376" s="13" t="s">
        <v>1766</v>
      </c>
      <c r="B1376" s="31" t="s">
        <v>1161</v>
      </c>
      <c r="C1376" s="50">
        <v>275295593</v>
      </c>
      <c r="D1376" s="14">
        <v>158394442</v>
      </c>
      <c r="E1376" s="14">
        <f t="shared" si="318"/>
        <v>-116901151</v>
      </c>
      <c r="F1376" s="53">
        <f t="shared" si="319"/>
        <v>-42.463865740124653</v>
      </c>
      <c r="G1376" s="14">
        <v>321866372</v>
      </c>
      <c r="H1376" s="53">
        <v>49.2</v>
      </c>
      <c r="I1376" s="5" t="s">
        <v>18</v>
      </c>
      <c r="J1376" s="13" t="s">
        <v>18</v>
      </c>
      <c r="K1376" s="13" t="s">
        <v>18</v>
      </c>
      <c r="L1376" s="14"/>
      <c r="M1376" s="14"/>
      <c r="N1376" s="14"/>
      <c r="O1376" s="72"/>
      <c r="P1376" s="72"/>
      <c r="Q1376" s="70" t="s">
        <v>18</v>
      </c>
      <c r="R1376" s="70"/>
      <c r="S1376" s="12" t="s">
        <v>18</v>
      </c>
      <c r="T1376" s="71" t="s">
        <v>18</v>
      </c>
      <c r="U1376" s="71"/>
    </row>
    <row r="1377" spans="1:21" ht="25.5">
      <c r="A1377" s="13" t="s">
        <v>1729</v>
      </c>
      <c r="B1377" s="31" t="s">
        <v>18</v>
      </c>
      <c r="C1377" s="50"/>
      <c r="D1377" s="14"/>
      <c r="E1377" s="14"/>
      <c r="F1377" s="53" t="s">
        <v>18</v>
      </c>
      <c r="G1377" s="14"/>
      <c r="H1377" s="53" t="s">
        <v>18</v>
      </c>
      <c r="I1377" s="5" t="s">
        <v>23</v>
      </c>
      <c r="J1377" s="13" t="s">
        <v>1756</v>
      </c>
      <c r="K1377" s="13" t="s">
        <v>1723</v>
      </c>
      <c r="L1377" s="14">
        <v>380</v>
      </c>
      <c r="M1377" s="14">
        <v>303</v>
      </c>
      <c r="N1377" s="14">
        <v>285</v>
      </c>
      <c r="O1377" s="72">
        <v>0</v>
      </c>
      <c r="P1377" s="72"/>
      <c r="Q1377" s="76">
        <f>+O1377/M1377*100</f>
        <v>0</v>
      </c>
      <c r="R1377" s="76"/>
      <c r="S1377" s="26">
        <f>+(O1377-M1377)/M1377*100</f>
        <v>-100</v>
      </c>
      <c r="T1377" s="71" t="s">
        <v>1768</v>
      </c>
      <c r="U1377" s="71"/>
    </row>
    <row r="1378" spans="1:21" ht="25.5">
      <c r="A1378" s="2"/>
      <c r="B1378" s="31" t="s">
        <v>18</v>
      </c>
      <c r="C1378" s="50"/>
      <c r="D1378" s="14"/>
      <c r="E1378" s="14"/>
      <c r="F1378" s="53" t="s">
        <v>18</v>
      </c>
      <c r="G1378" s="14"/>
      <c r="H1378" s="53" t="s">
        <v>18</v>
      </c>
      <c r="I1378" s="5" t="s">
        <v>23</v>
      </c>
      <c r="J1378" s="13" t="s">
        <v>1761</v>
      </c>
      <c r="K1378" s="13" t="s">
        <v>1762</v>
      </c>
      <c r="L1378" s="14">
        <v>1294</v>
      </c>
      <c r="M1378" s="14">
        <v>1294</v>
      </c>
      <c r="N1378" s="14">
        <v>1294</v>
      </c>
      <c r="O1378" s="72">
        <v>1294</v>
      </c>
      <c r="P1378" s="72"/>
      <c r="Q1378" s="70" t="s">
        <v>69</v>
      </c>
      <c r="R1378" s="70"/>
      <c r="S1378" s="15">
        <v>0</v>
      </c>
      <c r="T1378" s="71" t="s">
        <v>18</v>
      </c>
      <c r="U1378" s="71"/>
    </row>
    <row r="1379" spans="1:21">
      <c r="A1379" s="2"/>
      <c r="B1379" s="31" t="s">
        <v>29</v>
      </c>
      <c r="C1379" s="50">
        <f>+C1376</f>
        <v>275295593</v>
      </c>
      <c r="D1379" s="14">
        <v>158394442</v>
      </c>
      <c r="E1379" s="14">
        <f t="shared" ref="E1379:E1380" si="320">D1379-C1379</f>
        <v>-116901151</v>
      </c>
      <c r="F1379" s="53">
        <f t="shared" ref="F1379:F1380" si="321">IFERROR((D1379/C1379-1)*100,0)</f>
        <v>-42.463865740124653</v>
      </c>
      <c r="G1379" s="14">
        <v>321866372</v>
      </c>
      <c r="H1379" s="53">
        <v>49.2</v>
      </c>
      <c r="I1379" s="5" t="s">
        <v>18</v>
      </c>
      <c r="J1379" s="13" t="s">
        <v>18</v>
      </c>
      <c r="K1379" s="13" t="s">
        <v>18</v>
      </c>
      <c r="L1379" s="14"/>
      <c r="M1379" s="14"/>
      <c r="N1379" s="14"/>
      <c r="O1379" s="72"/>
      <c r="P1379" s="72"/>
      <c r="Q1379" s="70" t="s">
        <v>18</v>
      </c>
      <c r="R1379" s="70"/>
      <c r="S1379" s="12" t="s">
        <v>18</v>
      </c>
      <c r="T1379" s="71" t="s">
        <v>18</v>
      </c>
      <c r="U1379" s="71"/>
    </row>
    <row r="1380" spans="1:21" ht="25.5">
      <c r="A1380" s="13" t="s">
        <v>1767</v>
      </c>
      <c r="B1380" s="31" t="s">
        <v>1161</v>
      </c>
      <c r="C1380" s="50">
        <v>371693765</v>
      </c>
      <c r="D1380" s="14">
        <v>568128829</v>
      </c>
      <c r="E1380" s="14">
        <f t="shared" si="320"/>
        <v>196435064</v>
      </c>
      <c r="F1380" s="53">
        <f t="shared" si="321"/>
        <v>52.84863037721388</v>
      </c>
      <c r="G1380" s="14">
        <v>1029036193</v>
      </c>
      <c r="H1380" s="53">
        <v>55.2</v>
      </c>
      <c r="I1380" s="5" t="s">
        <v>18</v>
      </c>
      <c r="J1380" s="13" t="s">
        <v>18</v>
      </c>
      <c r="K1380" s="13" t="s">
        <v>18</v>
      </c>
      <c r="L1380" s="14"/>
      <c r="M1380" s="14"/>
      <c r="N1380" s="14"/>
      <c r="O1380" s="72"/>
      <c r="P1380" s="72"/>
      <c r="Q1380" s="70" t="s">
        <v>18</v>
      </c>
      <c r="R1380" s="70"/>
      <c r="S1380" s="12" t="s">
        <v>18</v>
      </c>
      <c r="T1380" s="71" t="s">
        <v>18</v>
      </c>
      <c r="U1380" s="71"/>
    </row>
    <row r="1381" spans="1:21" ht="25.5">
      <c r="A1381" s="13" t="s">
        <v>1729</v>
      </c>
      <c r="B1381" s="31" t="s">
        <v>18</v>
      </c>
      <c r="C1381" s="50"/>
      <c r="D1381" s="14"/>
      <c r="E1381" s="14"/>
      <c r="F1381" s="53" t="s">
        <v>18</v>
      </c>
      <c r="G1381" s="14"/>
      <c r="H1381" s="53" t="s">
        <v>18</v>
      </c>
      <c r="I1381" s="5" t="s">
        <v>23</v>
      </c>
      <c r="J1381" s="13" t="s">
        <v>1756</v>
      </c>
      <c r="K1381" s="13" t="s">
        <v>1723</v>
      </c>
      <c r="L1381" s="14">
        <v>244</v>
      </c>
      <c r="M1381" s="14">
        <v>244</v>
      </c>
      <c r="N1381" s="14">
        <v>192</v>
      </c>
      <c r="O1381" s="72">
        <v>0</v>
      </c>
      <c r="P1381" s="72"/>
      <c r="Q1381" s="76">
        <f>+O1381/M1381*100</f>
        <v>0</v>
      </c>
      <c r="R1381" s="76"/>
      <c r="S1381" s="26">
        <f>+(O1381-M1381)/M1381*100</f>
        <v>-100</v>
      </c>
      <c r="T1381" s="71" t="s">
        <v>3532</v>
      </c>
      <c r="U1381" s="71"/>
    </row>
    <row r="1382" spans="1:21" ht="25.5">
      <c r="A1382" s="2"/>
      <c r="B1382" s="31" t="s">
        <v>18</v>
      </c>
      <c r="C1382" s="50"/>
      <c r="D1382" s="14"/>
      <c r="E1382" s="14"/>
      <c r="F1382" s="53" t="s">
        <v>18</v>
      </c>
      <c r="G1382" s="14"/>
      <c r="H1382" s="53" t="s">
        <v>18</v>
      </c>
      <c r="I1382" s="5" t="s">
        <v>23</v>
      </c>
      <c r="J1382" s="13" t="s">
        <v>1761</v>
      </c>
      <c r="K1382" s="13" t="s">
        <v>1762</v>
      </c>
      <c r="L1382" s="14">
        <v>934</v>
      </c>
      <c r="M1382" s="14">
        <v>934</v>
      </c>
      <c r="N1382" s="14">
        <v>934</v>
      </c>
      <c r="O1382" s="72">
        <v>934</v>
      </c>
      <c r="P1382" s="72"/>
      <c r="Q1382" s="70" t="s">
        <v>69</v>
      </c>
      <c r="R1382" s="70"/>
      <c r="S1382" s="15">
        <v>0</v>
      </c>
      <c r="T1382" s="71" t="s">
        <v>18</v>
      </c>
      <c r="U1382" s="71"/>
    </row>
    <row r="1383" spans="1:21">
      <c r="A1383" s="2"/>
      <c r="B1383" s="31" t="s">
        <v>29</v>
      </c>
      <c r="C1383" s="50">
        <f>+C1380</f>
        <v>371693765</v>
      </c>
      <c r="D1383" s="14">
        <v>568128829</v>
      </c>
      <c r="E1383" s="14">
        <f t="shared" ref="E1383:E1384" si="322">D1383-C1383</f>
        <v>196435064</v>
      </c>
      <c r="F1383" s="53">
        <f t="shared" ref="F1383:F1384" si="323">IFERROR((D1383/C1383-1)*100,0)</f>
        <v>52.84863037721388</v>
      </c>
      <c r="G1383" s="14">
        <v>1029036193</v>
      </c>
      <c r="H1383" s="53">
        <v>55.2</v>
      </c>
      <c r="I1383" s="5" t="s">
        <v>18</v>
      </c>
      <c r="J1383" s="13" t="s">
        <v>18</v>
      </c>
      <c r="K1383" s="13" t="s">
        <v>18</v>
      </c>
      <c r="L1383" s="14"/>
      <c r="M1383" s="14"/>
      <c r="N1383" s="14"/>
      <c r="O1383" s="72"/>
      <c r="P1383" s="72"/>
      <c r="Q1383" s="70" t="s">
        <v>18</v>
      </c>
      <c r="R1383" s="70"/>
      <c r="S1383" s="12" t="s">
        <v>18</v>
      </c>
      <c r="T1383" s="71" t="s">
        <v>18</v>
      </c>
      <c r="U1383" s="71"/>
    </row>
    <row r="1384" spans="1:21" ht="25.5">
      <c r="A1384" s="13" t="s">
        <v>1769</v>
      </c>
      <c r="B1384" s="31" t="s">
        <v>1161</v>
      </c>
      <c r="C1384" s="50">
        <v>129518514</v>
      </c>
      <c r="D1384" s="14">
        <v>270855423</v>
      </c>
      <c r="E1384" s="14">
        <f t="shared" si="322"/>
        <v>141336909</v>
      </c>
      <c r="F1384" s="53">
        <f t="shared" si="323"/>
        <v>109.12486920595769</v>
      </c>
      <c r="G1384" s="14">
        <v>586110184</v>
      </c>
      <c r="H1384" s="53">
        <v>46.2</v>
      </c>
      <c r="I1384" s="5" t="s">
        <v>18</v>
      </c>
      <c r="J1384" s="13" t="s">
        <v>18</v>
      </c>
      <c r="K1384" s="13" t="s">
        <v>18</v>
      </c>
      <c r="L1384" s="14"/>
      <c r="M1384" s="14"/>
      <c r="N1384" s="14"/>
      <c r="O1384" s="72"/>
      <c r="P1384" s="72"/>
      <c r="Q1384" s="70" t="s">
        <v>18</v>
      </c>
      <c r="R1384" s="70"/>
      <c r="S1384" s="12" t="s">
        <v>18</v>
      </c>
      <c r="T1384" s="71" t="s">
        <v>18</v>
      </c>
      <c r="U1384" s="71"/>
    </row>
    <row r="1385" spans="1:21" ht="25.5">
      <c r="A1385" s="13" t="s">
        <v>1729</v>
      </c>
      <c r="B1385" s="31" t="s">
        <v>18</v>
      </c>
      <c r="C1385" s="50"/>
      <c r="D1385" s="14"/>
      <c r="E1385" s="14"/>
      <c r="F1385" s="53" t="s">
        <v>18</v>
      </c>
      <c r="G1385" s="14"/>
      <c r="H1385" s="53" t="s">
        <v>18</v>
      </c>
      <c r="I1385" s="5" t="s">
        <v>23</v>
      </c>
      <c r="J1385" s="13" t="s">
        <v>1756</v>
      </c>
      <c r="K1385" s="13" t="s">
        <v>1723</v>
      </c>
      <c r="L1385" s="14">
        <v>156</v>
      </c>
      <c r="M1385" s="14">
        <v>48</v>
      </c>
      <c r="N1385" s="14">
        <v>31</v>
      </c>
      <c r="O1385" s="72">
        <v>0</v>
      </c>
      <c r="P1385" s="72"/>
      <c r="Q1385" s="76">
        <f>+O1385/M1385*100</f>
        <v>0</v>
      </c>
      <c r="R1385" s="76"/>
      <c r="S1385" s="26">
        <f>+(O1385-M1385)/M1385*100</f>
        <v>-100</v>
      </c>
      <c r="T1385" s="71" t="s">
        <v>1770</v>
      </c>
      <c r="U1385" s="71"/>
    </row>
    <row r="1386" spans="1:21" ht="25.5">
      <c r="A1386" s="2"/>
      <c r="B1386" s="31" t="s">
        <v>18</v>
      </c>
      <c r="C1386" s="50"/>
      <c r="D1386" s="14"/>
      <c r="E1386" s="14"/>
      <c r="F1386" s="53" t="s">
        <v>18</v>
      </c>
      <c r="G1386" s="14"/>
      <c r="H1386" s="53" t="s">
        <v>18</v>
      </c>
      <c r="I1386" s="5" t="s">
        <v>23</v>
      </c>
      <c r="J1386" s="13" t="s">
        <v>1761</v>
      </c>
      <c r="K1386" s="13" t="s">
        <v>1762</v>
      </c>
      <c r="L1386" s="14">
        <v>798</v>
      </c>
      <c r="M1386" s="14">
        <v>798</v>
      </c>
      <c r="N1386" s="14">
        <v>798</v>
      </c>
      <c r="O1386" s="72">
        <v>798</v>
      </c>
      <c r="P1386" s="72"/>
      <c r="Q1386" s="70" t="s">
        <v>69</v>
      </c>
      <c r="R1386" s="70"/>
      <c r="S1386" s="15">
        <v>0</v>
      </c>
      <c r="T1386" s="71" t="s">
        <v>18</v>
      </c>
      <c r="U1386" s="71"/>
    </row>
    <row r="1387" spans="1:21">
      <c r="A1387" s="2"/>
      <c r="B1387" s="31" t="s">
        <v>29</v>
      </c>
      <c r="C1387" s="50">
        <f>+C1384</f>
        <v>129518514</v>
      </c>
      <c r="D1387" s="14">
        <v>270855423</v>
      </c>
      <c r="E1387" s="14">
        <f t="shared" ref="E1387:E1388" si="324">D1387-C1387</f>
        <v>141336909</v>
      </c>
      <c r="F1387" s="53">
        <f t="shared" ref="F1387:F1388" si="325">IFERROR((D1387/C1387-1)*100,0)</f>
        <v>109.12486920595769</v>
      </c>
      <c r="G1387" s="14">
        <v>586110184</v>
      </c>
      <c r="H1387" s="53">
        <v>46.2</v>
      </c>
      <c r="I1387" s="5" t="s">
        <v>18</v>
      </c>
      <c r="J1387" s="13" t="s">
        <v>18</v>
      </c>
      <c r="K1387" s="13" t="s">
        <v>18</v>
      </c>
      <c r="L1387" s="14"/>
      <c r="M1387" s="14"/>
      <c r="N1387" s="14"/>
      <c r="O1387" s="72"/>
      <c r="P1387" s="72"/>
      <c r="Q1387" s="70" t="s">
        <v>18</v>
      </c>
      <c r="R1387" s="70"/>
      <c r="S1387" s="12" t="s">
        <v>18</v>
      </c>
      <c r="T1387" s="71" t="s">
        <v>18</v>
      </c>
      <c r="U1387" s="71"/>
    </row>
    <row r="1388" spans="1:21" ht="25.5">
      <c r="A1388" s="13" t="s">
        <v>1771</v>
      </c>
      <c r="B1388" s="31" t="s">
        <v>1161</v>
      </c>
      <c r="C1388" s="50">
        <v>578392665</v>
      </c>
      <c r="D1388" s="14">
        <v>497648191</v>
      </c>
      <c r="E1388" s="14">
        <f t="shared" si="324"/>
        <v>-80744474</v>
      </c>
      <c r="F1388" s="53">
        <f t="shared" si="325"/>
        <v>-13.960148336251809</v>
      </c>
      <c r="G1388" s="14">
        <v>849863985</v>
      </c>
      <c r="H1388" s="53">
        <v>58.6</v>
      </c>
      <c r="I1388" s="5" t="s">
        <v>18</v>
      </c>
      <c r="J1388" s="13" t="s">
        <v>18</v>
      </c>
      <c r="K1388" s="13" t="s">
        <v>18</v>
      </c>
      <c r="L1388" s="14"/>
      <c r="M1388" s="14"/>
      <c r="N1388" s="14"/>
      <c r="O1388" s="72"/>
      <c r="P1388" s="72"/>
      <c r="Q1388" s="70" t="s">
        <v>18</v>
      </c>
      <c r="R1388" s="70"/>
      <c r="S1388" s="12" t="s">
        <v>18</v>
      </c>
      <c r="T1388" s="71" t="s">
        <v>18</v>
      </c>
      <c r="U1388" s="71"/>
    </row>
    <row r="1389" spans="1:21" ht="25.5">
      <c r="A1389" s="13" t="s">
        <v>1729</v>
      </c>
      <c r="B1389" s="31" t="s">
        <v>18</v>
      </c>
      <c r="C1389" s="50"/>
      <c r="D1389" s="14"/>
      <c r="E1389" s="14"/>
      <c r="F1389" s="53" t="s">
        <v>18</v>
      </c>
      <c r="G1389" s="14"/>
      <c r="H1389" s="53" t="s">
        <v>18</v>
      </c>
      <c r="I1389" s="5" t="s">
        <v>23</v>
      </c>
      <c r="J1389" s="13" t="s">
        <v>1756</v>
      </c>
      <c r="K1389" s="13" t="s">
        <v>1723</v>
      </c>
      <c r="L1389" s="14">
        <v>123</v>
      </c>
      <c r="M1389" s="14">
        <v>118</v>
      </c>
      <c r="N1389" s="14">
        <v>72</v>
      </c>
      <c r="O1389" s="72">
        <v>5</v>
      </c>
      <c r="P1389" s="72"/>
      <c r="Q1389" s="76">
        <f>+O1389/M1389*100</f>
        <v>4.2372881355932197</v>
      </c>
      <c r="R1389" s="76"/>
      <c r="S1389" s="26">
        <f>+(O1389-M1389)/M1389*100</f>
        <v>-95.762711864406782</v>
      </c>
      <c r="T1389" s="71" t="s">
        <v>3533</v>
      </c>
      <c r="U1389" s="71"/>
    </row>
    <row r="1390" spans="1:21" ht="25.5">
      <c r="A1390" s="2"/>
      <c r="B1390" s="31" t="s">
        <v>18</v>
      </c>
      <c r="C1390" s="50"/>
      <c r="D1390" s="14"/>
      <c r="E1390" s="14"/>
      <c r="F1390" s="53" t="s">
        <v>18</v>
      </c>
      <c r="G1390" s="14"/>
      <c r="H1390" s="53" t="s">
        <v>18</v>
      </c>
      <c r="I1390" s="5" t="s">
        <v>23</v>
      </c>
      <c r="J1390" s="13" t="s">
        <v>1761</v>
      </c>
      <c r="K1390" s="13" t="s">
        <v>1762</v>
      </c>
      <c r="L1390" s="14">
        <v>741</v>
      </c>
      <c r="M1390" s="14">
        <v>741</v>
      </c>
      <c r="N1390" s="14">
        <v>741</v>
      </c>
      <c r="O1390" s="72">
        <v>741</v>
      </c>
      <c r="P1390" s="72"/>
      <c r="Q1390" s="70" t="s">
        <v>69</v>
      </c>
      <c r="R1390" s="70"/>
      <c r="S1390" s="15">
        <v>0</v>
      </c>
      <c r="T1390" s="71" t="s">
        <v>18</v>
      </c>
      <c r="U1390" s="71"/>
    </row>
    <row r="1391" spans="1:21">
      <c r="A1391" s="2"/>
      <c r="B1391" s="31" t="s">
        <v>29</v>
      </c>
      <c r="C1391" s="50">
        <f>+C1388</f>
        <v>578392665</v>
      </c>
      <c r="D1391" s="14">
        <v>497648191</v>
      </c>
      <c r="E1391" s="14">
        <f t="shared" ref="E1391:E1392" si="326">D1391-C1391</f>
        <v>-80744474</v>
      </c>
      <c r="F1391" s="53">
        <f t="shared" ref="F1391:F1392" si="327">IFERROR((D1391/C1391-1)*100,0)</f>
        <v>-13.960148336251809</v>
      </c>
      <c r="G1391" s="14">
        <v>849863985</v>
      </c>
      <c r="H1391" s="53">
        <v>58.6</v>
      </c>
      <c r="I1391" s="5" t="s">
        <v>18</v>
      </c>
      <c r="J1391" s="13" t="s">
        <v>18</v>
      </c>
      <c r="K1391" s="13" t="s">
        <v>18</v>
      </c>
      <c r="L1391" s="14"/>
      <c r="M1391" s="14"/>
      <c r="N1391" s="14"/>
      <c r="O1391" s="72"/>
      <c r="P1391" s="72"/>
      <c r="Q1391" s="70" t="s">
        <v>18</v>
      </c>
      <c r="R1391" s="70"/>
      <c r="S1391" s="12" t="s">
        <v>18</v>
      </c>
      <c r="T1391" s="71" t="s">
        <v>18</v>
      </c>
      <c r="U1391" s="71"/>
    </row>
    <row r="1392" spans="1:21" ht="25.5">
      <c r="A1392" s="13" t="s">
        <v>1772</v>
      </c>
      <c r="B1392" s="31" t="s">
        <v>1161</v>
      </c>
      <c r="C1392" s="50">
        <v>72166226</v>
      </c>
      <c r="D1392" s="14">
        <v>115093303</v>
      </c>
      <c r="E1392" s="14">
        <f t="shared" si="326"/>
        <v>42927077</v>
      </c>
      <c r="F1392" s="53">
        <f t="shared" si="327"/>
        <v>59.483610795997556</v>
      </c>
      <c r="G1392" s="14">
        <v>195020249</v>
      </c>
      <c r="H1392" s="53">
        <v>59</v>
      </c>
      <c r="I1392" s="5" t="s">
        <v>18</v>
      </c>
      <c r="J1392" s="13" t="s">
        <v>18</v>
      </c>
      <c r="K1392" s="13" t="s">
        <v>18</v>
      </c>
      <c r="L1392" s="14"/>
      <c r="M1392" s="14"/>
      <c r="N1392" s="14"/>
      <c r="O1392" s="72"/>
      <c r="P1392" s="72"/>
      <c r="Q1392" s="70" t="s">
        <v>18</v>
      </c>
      <c r="R1392" s="70"/>
      <c r="S1392" s="12" t="s">
        <v>18</v>
      </c>
      <c r="T1392" s="71" t="s">
        <v>18</v>
      </c>
      <c r="U1392" s="71"/>
    </row>
    <row r="1393" spans="1:21" ht="25.5">
      <c r="A1393" s="13" t="s">
        <v>1729</v>
      </c>
      <c r="B1393" s="31" t="s">
        <v>18</v>
      </c>
      <c r="C1393" s="50"/>
      <c r="D1393" s="14"/>
      <c r="E1393" s="14"/>
      <c r="F1393" s="53" t="s">
        <v>18</v>
      </c>
      <c r="G1393" s="14"/>
      <c r="H1393" s="53" t="s">
        <v>18</v>
      </c>
      <c r="I1393" s="5" t="s">
        <v>23</v>
      </c>
      <c r="J1393" s="13" t="s">
        <v>1756</v>
      </c>
      <c r="K1393" s="13" t="s">
        <v>1723</v>
      </c>
      <c r="L1393" s="14">
        <v>114</v>
      </c>
      <c r="M1393" s="14">
        <v>114</v>
      </c>
      <c r="N1393" s="14">
        <v>0</v>
      </c>
      <c r="O1393" s="72">
        <v>0</v>
      </c>
      <c r="P1393" s="72"/>
      <c r="Q1393" s="76">
        <f>+O1393/M1393*100</f>
        <v>0</v>
      </c>
      <c r="R1393" s="76"/>
      <c r="S1393" s="26">
        <f>+(O1393-M1393)/M1393*100</f>
        <v>-100</v>
      </c>
      <c r="T1393" s="71" t="s">
        <v>1773</v>
      </c>
      <c r="U1393" s="71"/>
    </row>
    <row r="1394" spans="1:21">
      <c r="A1394" s="2"/>
      <c r="B1394" s="31" t="s">
        <v>29</v>
      </c>
      <c r="C1394" s="50">
        <f>+C1392</f>
        <v>72166226</v>
      </c>
      <c r="D1394" s="14">
        <v>115093303</v>
      </c>
      <c r="E1394" s="14">
        <f t="shared" ref="E1394:E1395" si="328">D1394-C1394</f>
        <v>42927077</v>
      </c>
      <c r="F1394" s="53">
        <f t="shared" ref="F1394:F1395" si="329">IFERROR((D1394/C1394-1)*100,0)</f>
        <v>59.483610795997556</v>
      </c>
      <c r="G1394" s="14">
        <v>195020249</v>
      </c>
      <c r="H1394" s="53">
        <v>59</v>
      </c>
      <c r="I1394" s="5" t="s">
        <v>18</v>
      </c>
      <c r="J1394" s="13" t="s">
        <v>18</v>
      </c>
      <c r="K1394" s="13" t="s">
        <v>18</v>
      </c>
      <c r="L1394" s="14"/>
      <c r="M1394" s="14"/>
      <c r="N1394" s="14"/>
      <c r="O1394" s="72"/>
      <c r="P1394" s="72"/>
      <c r="Q1394" s="70" t="s">
        <v>18</v>
      </c>
      <c r="R1394" s="70"/>
      <c r="S1394" s="12" t="s">
        <v>18</v>
      </c>
      <c r="T1394" s="71" t="s">
        <v>18</v>
      </c>
      <c r="U1394" s="71"/>
    </row>
    <row r="1395" spans="1:21" ht="25.5">
      <c r="A1395" s="13" t="s">
        <v>1774</v>
      </c>
      <c r="B1395" s="31" t="s">
        <v>1161</v>
      </c>
      <c r="C1395" s="50">
        <v>166052125</v>
      </c>
      <c r="D1395" s="14">
        <v>179321923</v>
      </c>
      <c r="E1395" s="14">
        <f t="shared" si="328"/>
        <v>13269798</v>
      </c>
      <c r="F1395" s="53">
        <f t="shared" si="329"/>
        <v>7.9913448864324943</v>
      </c>
      <c r="G1395" s="14">
        <v>272132642</v>
      </c>
      <c r="H1395" s="53">
        <v>65.900000000000006</v>
      </c>
      <c r="I1395" s="5" t="s">
        <v>18</v>
      </c>
      <c r="J1395" s="13" t="s">
        <v>18</v>
      </c>
      <c r="K1395" s="13" t="s">
        <v>18</v>
      </c>
      <c r="L1395" s="14"/>
      <c r="M1395" s="14"/>
      <c r="N1395" s="14"/>
      <c r="O1395" s="72"/>
      <c r="P1395" s="72"/>
      <c r="Q1395" s="70" t="s">
        <v>18</v>
      </c>
      <c r="R1395" s="70"/>
      <c r="S1395" s="12" t="s">
        <v>18</v>
      </c>
      <c r="T1395" s="71" t="s">
        <v>18</v>
      </c>
      <c r="U1395" s="71"/>
    </row>
    <row r="1396" spans="1:21" ht="25.5">
      <c r="A1396" s="13" t="s">
        <v>1729</v>
      </c>
      <c r="B1396" s="31" t="s">
        <v>18</v>
      </c>
      <c r="C1396" s="50"/>
      <c r="D1396" s="14"/>
      <c r="E1396" s="14"/>
      <c r="F1396" s="53" t="s">
        <v>18</v>
      </c>
      <c r="G1396" s="14"/>
      <c r="H1396" s="53" t="s">
        <v>18</v>
      </c>
      <c r="I1396" s="5" t="s">
        <v>23</v>
      </c>
      <c r="J1396" s="13" t="s">
        <v>1756</v>
      </c>
      <c r="K1396" s="13" t="s">
        <v>1723</v>
      </c>
      <c r="L1396" s="14">
        <v>1</v>
      </c>
      <c r="M1396" s="14">
        <v>1</v>
      </c>
      <c r="N1396" s="14">
        <v>0</v>
      </c>
      <c r="O1396" s="72">
        <v>1</v>
      </c>
      <c r="P1396" s="72"/>
      <c r="Q1396" s="76">
        <f>+O1396/M1396*100</f>
        <v>100</v>
      </c>
      <c r="R1396" s="76"/>
      <c r="S1396" s="26">
        <f>+(O1396-M1396)/M1396*100</f>
        <v>0</v>
      </c>
      <c r="T1396" s="71"/>
      <c r="U1396" s="71"/>
    </row>
    <row r="1397" spans="1:21" ht="25.5">
      <c r="A1397" s="2"/>
      <c r="B1397" s="31" t="s">
        <v>18</v>
      </c>
      <c r="C1397" s="50"/>
      <c r="D1397" s="14"/>
      <c r="E1397" s="14"/>
      <c r="F1397" s="53" t="s">
        <v>18</v>
      </c>
      <c r="G1397" s="14"/>
      <c r="H1397" s="53" t="s">
        <v>18</v>
      </c>
      <c r="I1397" s="5" t="s">
        <v>23</v>
      </c>
      <c r="J1397" s="13" t="s">
        <v>1761</v>
      </c>
      <c r="K1397" s="13" t="s">
        <v>1762</v>
      </c>
      <c r="L1397" s="14">
        <v>252</v>
      </c>
      <c r="M1397" s="14">
        <v>252</v>
      </c>
      <c r="N1397" s="14">
        <v>252</v>
      </c>
      <c r="O1397" s="72">
        <v>252</v>
      </c>
      <c r="P1397" s="72"/>
      <c r="Q1397" s="70" t="s">
        <v>69</v>
      </c>
      <c r="R1397" s="70"/>
      <c r="S1397" s="15">
        <v>0</v>
      </c>
      <c r="T1397" s="71" t="s">
        <v>18</v>
      </c>
      <c r="U1397" s="71"/>
    </row>
    <row r="1398" spans="1:21">
      <c r="A1398" s="2"/>
      <c r="B1398" s="31" t="s">
        <v>29</v>
      </c>
      <c r="C1398" s="50">
        <f>+C1395</f>
        <v>166052125</v>
      </c>
      <c r="D1398" s="14">
        <v>179321923</v>
      </c>
      <c r="E1398" s="14">
        <f>D1398-C1398</f>
        <v>13269798</v>
      </c>
      <c r="F1398" s="53">
        <f>IFERROR((D1398/C1398-1)*100,0)</f>
        <v>7.9913448864324943</v>
      </c>
      <c r="G1398" s="14">
        <v>272132642</v>
      </c>
      <c r="H1398" s="53">
        <v>65.900000000000006</v>
      </c>
      <c r="I1398" s="5" t="s">
        <v>18</v>
      </c>
      <c r="J1398" s="13" t="s">
        <v>18</v>
      </c>
      <c r="K1398" s="13" t="s">
        <v>18</v>
      </c>
      <c r="L1398" s="14"/>
      <c r="M1398" s="14"/>
      <c r="N1398" s="14"/>
      <c r="O1398" s="72"/>
      <c r="P1398" s="72"/>
      <c r="Q1398" s="70" t="s">
        <v>18</v>
      </c>
      <c r="R1398" s="70"/>
      <c r="S1398" s="12" t="s">
        <v>18</v>
      </c>
      <c r="T1398" s="71" t="s">
        <v>18</v>
      </c>
      <c r="U1398" s="71"/>
    </row>
    <row r="1399" spans="1:21" ht="25.5">
      <c r="A1399" s="11" t="s">
        <v>1775</v>
      </c>
      <c r="B1399" s="31" t="s">
        <v>18</v>
      </c>
      <c r="C1399" s="50"/>
      <c r="D1399" s="14"/>
      <c r="E1399" s="14"/>
      <c r="F1399" s="53" t="s">
        <v>18</v>
      </c>
      <c r="G1399" s="14"/>
      <c r="H1399" s="53" t="s">
        <v>18</v>
      </c>
      <c r="I1399" s="5" t="s">
        <v>18</v>
      </c>
      <c r="J1399" s="13" t="s">
        <v>18</v>
      </c>
      <c r="K1399" s="13" t="s">
        <v>18</v>
      </c>
      <c r="L1399" s="14"/>
      <c r="M1399" s="14"/>
      <c r="N1399" s="14"/>
      <c r="O1399" s="72"/>
      <c r="P1399" s="72"/>
      <c r="Q1399" s="70" t="s">
        <v>18</v>
      </c>
      <c r="R1399" s="70"/>
      <c r="S1399" s="12" t="s">
        <v>18</v>
      </c>
      <c r="T1399" s="71" t="s">
        <v>18</v>
      </c>
      <c r="U1399" s="71"/>
    </row>
    <row r="1400" spans="1:21" ht="25.5">
      <c r="A1400" s="13" t="s">
        <v>1776</v>
      </c>
      <c r="B1400" s="31" t="s">
        <v>1161</v>
      </c>
      <c r="C1400" s="50">
        <v>299103878.64999986</v>
      </c>
      <c r="D1400" s="14">
        <v>385111399</v>
      </c>
      <c r="E1400" s="14">
        <f>D1400-C1400</f>
        <v>86007520.350000143</v>
      </c>
      <c r="F1400" s="53">
        <f>IFERROR((D1400/C1400-1)*100,0)</f>
        <v>28.755066881176393</v>
      </c>
      <c r="G1400" s="14">
        <v>502641000</v>
      </c>
      <c r="H1400" s="53">
        <v>76.599999999999994</v>
      </c>
      <c r="I1400" s="5" t="s">
        <v>18</v>
      </c>
      <c r="J1400" s="13" t="s">
        <v>18</v>
      </c>
      <c r="K1400" s="13" t="s">
        <v>18</v>
      </c>
      <c r="L1400" s="14"/>
      <c r="M1400" s="14"/>
      <c r="N1400" s="14"/>
      <c r="O1400" s="72"/>
      <c r="P1400" s="72"/>
      <c r="Q1400" s="70" t="s">
        <v>18</v>
      </c>
      <c r="R1400" s="70"/>
      <c r="S1400" s="12" t="s">
        <v>18</v>
      </c>
      <c r="T1400" s="71" t="s">
        <v>18</v>
      </c>
      <c r="U1400" s="71"/>
    </row>
    <row r="1401" spans="1:21" ht="25.5">
      <c r="A1401" s="13" t="s">
        <v>1777</v>
      </c>
      <c r="B1401" s="31" t="s">
        <v>18</v>
      </c>
      <c r="C1401" s="50"/>
      <c r="D1401" s="14"/>
      <c r="E1401" s="14"/>
      <c r="F1401" s="53" t="s">
        <v>18</v>
      </c>
      <c r="G1401" s="14"/>
      <c r="H1401" s="53" t="s">
        <v>18</v>
      </c>
      <c r="I1401" s="5" t="s">
        <v>23</v>
      </c>
      <c r="J1401" s="13" t="s">
        <v>1778</v>
      </c>
      <c r="K1401" s="13" t="s">
        <v>201</v>
      </c>
      <c r="L1401" s="14">
        <v>240000</v>
      </c>
      <c r="M1401" s="14">
        <v>179500</v>
      </c>
      <c r="N1401" s="14">
        <v>190968</v>
      </c>
      <c r="O1401" s="72">
        <v>184421</v>
      </c>
      <c r="P1401" s="72"/>
      <c r="Q1401" s="74">
        <v>76.8</v>
      </c>
      <c r="R1401" s="74"/>
      <c r="S1401" s="15">
        <v>2.7</v>
      </c>
      <c r="T1401" s="71" t="s">
        <v>2467</v>
      </c>
      <c r="U1401" s="71"/>
    </row>
    <row r="1402" spans="1:21">
      <c r="A1402" s="2"/>
      <c r="B1402" s="31" t="s">
        <v>18</v>
      </c>
      <c r="C1402" s="50"/>
      <c r="D1402" s="14"/>
      <c r="E1402" s="14"/>
      <c r="F1402" s="53" t="s">
        <v>18</v>
      </c>
      <c r="G1402" s="14"/>
      <c r="H1402" s="53" t="s">
        <v>18</v>
      </c>
      <c r="I1402" s="5" t="s">
        <v>23</v>
      </c>
      <c r="J1402" s="13" t="s">
        <v>1564</v>
      </c>
      <c r="K1402" s="13" t="s">
        <v>78</v>
      </c>
      <c r="L1402" s="14">
        <v>315250</v>
      </c>
      <c r="M1402" s="14">
        <v>232750</v>
      </c>
      <c r="N1402" s="14">
        <v>212113</v>
      </c>
      <c r="O1402" s="72">
        <v>233242</v>
      </c>
      <c r="P1402" s="72"/>
      <c r="Q1402" s="74">
        <v>74</v>
      </c>
      <c r="R1402" s="74"/>
      <c r="S1402" s="15">
        <v>0.2</v>
      </c>
      <c r="T1402" s="71" t="s">
        <v>2467</v>
      </c>
      <c r="U1402" s="71"/>
    </row>
    <row r="1403" spans="1:21" ht="25.5">
      <c r="A1403" s="2"/>
      <c r="B1403" s="31" t="s">
        <v>18</v>
      </c>
      <c r="C1403" s="50"/>
      <c r="D1403" s="14"/>
      <c r="E1403" s="14"/>
      <c r="F1403" s="53" t="s">
        <v>18</v>
      </c>
      <c r="G1403" s="14"/>
      <c r="H1403" s="53" t="s">
        <v>18</v>
      </c>
      <c r="I1403" s="5" t="s">
        <v>23</v>
      </c>
      <c r="J1403" s="13" t="s">
        <v>1779</v>
      </c>
      <c r="K1403" s="13" t="s">
        <v>88</v>
      </c>
      <c r="L1403" s="14">
        <v>14</v>
      </c>
      <c r="M1403" s="14">
        <v>11</v>
      </c>
      <c r="N1403" s="14">
        <v>13</v>
      </c>
      <c r="O1403" s="72">
        <v>11</v>
      </c>
      <c r="P1403" s="72"/>
      <c r="Q1403" s="74">
        <v>78.599999999999994</v>
      </c>
      <c r="R1403" s="74"/>
      <c r="S1403" s="15">
        <v>0</v>
      </c>
      <c r="T1403" s="71" t="s">
        <v>3448</v>
      </c>
      <c r="U1403" s="71"/>
    </row>
    <row r="1404" spans="1:21" ht="25.5">
      <c r="A1404" s="2"/>
      <c r="B1404" s="31" t="s">
        <v>18</v>
      </c>
      <c r="C1404" s="50"/>
      <c r="D1404" s="14"/>
      <c r="E1404" s="14"/>
      <c r="F1404" s="53" t="s">
        <v>18</v>
      </c>
      <c r="G1404" s="14"/>
      <c r="H1404" s="53" t="s">
        <v>18</v>
      </c>
      <c r="I1404" s="5" t="s">
        <v>23</v>
      </c>
      <c r="J1404" s="13" t="s">
        <v>1780</v>
      </c>
      <c r="K1404" s="13" t="s">
        <v>88</v>
      </c>
      <c r="L1404" s="14">
        <v>10</v>
      </c>
      <c r="M1404" s="14">
        <v>7</v>
      </c>
      <c r="N1404" s="14">
        <v>16</v>
      </c>
      <c r="O1404" s="72">
        <v>10</v>
      </c>
      <c r="P1404" s="72"/>
      <c r="Q1404" s="74">
        <v>100</v>
      </c>
      <c r="R1404" s="74"/>
      <c r="S1404" s="15">
        <v>42.9</v>
      </c>
      <c r="T1404" s="71" t="s">
        <v>3449</v>
      </c>
      <c r="U1404" s="71"/>
    </row>
    <row r="1405" spans="1:21" ht="25.5">
      <c r="A1405" s="2"/>
      <c r="B1405" s="31" t="s">
        <v>18</v>
      </c>
      <c r="C1405" s="50"/>
      <c r="D1405" s="14"/>
      <c r="E1405" s="14"/>
      <c r="F1405" s="53" t="s">
        <v>18</v>
      </c>
      <c r="G1405" s="14"/>
      <c r="H1405" s="53" t="s">
        <v>18</v>
      </c>
      <c r="I1405" s="5" t="s">
        <v>23</v>
      </c>
      <c r="J1405" s="13" t="s">
        <v>1781</v>
      </c>
      <c r="K1405" s="13" t="s">
        <v>88</v>
      </c>
      <c r="L1405" s="14">
        <v>26</v>
      </c>
      <c r="M1405" s="14">
        <v>20</v>
      </c>
      <c r="N1405" s="14">
        <v>22</v>
      </c>
      <c r="O1405" s="72">
        <v>109</v>
      </c>
      <c r="P1405" s="72"/>
      <c r="Q1405" s="74">
        <v>419.2</v>
      </c>
      <c r="R1405" s="74"/>
      <c r="S1405" s="15">
        <v>445</v>
      </c>
      <c r="T1405" s="71" t="s">
        <v>1782</v>
      </c>
      <c r="U1405" s="71"/>
    </row>
    <row r="1406" spans="1:21" ht="25.5">
      <c r="A1406" s="2"/>
      <c r="B1406" s="31" t="s">
        <v>18</v>
      </c>
      <c r="C1406" s="50"/>
      <c r="D1406" s="14"/>
      <c r="E1406" s="14"/>
      <c r="F1406" s="53" t="s">
        <v>18</v>
      </c>
      <c r="G1406" s="14"/>
      <c r="H1406" s="53" t="s">
        <v>18</v>
      </c>
      <c r="I1406" s="5" t="s">
        <v>23</v>
      </c>
      <c r="J1406" s="13" t="s">
        <v>1783</v>
      </c>
      <c r="K1406" s="13" t="s">
        <v>88</v>
      </c>
      <c r="L1406" s="14">
        <v>28</v>
      </c>
      <c r="M1406" s="14">
        <v>23</v>
      </c>
      <c r="N1406" s="14">
        <v>22</v>
      </c>
      <c r="O1406" s="72">
        <v>14</v>
      </c>
      <c r="P1406" s="72"/>
      <c r="Q1406" s="74">
        <v>50</v>
      </c>
      <c r="R1406" s="74"/>
      <c r="S1406" s="15">
        <v>-39.1</v>
      </c>
      <c r="T1406" s="71" t="s">
        <v>3450</v>
      </c>
      <c r="U1406" s="71"/>
    </row>
    <row r="1407" spans="1:21">
      <c r="A1407" s="2"/>
      <c r="B1407" s="31" t="s">
        <v>18</v>
      </c>
      <c r="C1407" s="50"/>
      <c r="D1407" s="14"/>
      <c r="E1407" s="14"/>
      <c r="F1407" s="53" t="s">
        <v>18</v>
      </c>
      <c r="G1407" s="14"/>
      <c r="H1407" s="53" t="s">
        <v>18</v>
      </c>
      <c r="I1407" s="5" t="s">
        <v>23</v>
      </c>
      <c r="J1407" s="13" t="s">
        <v>1784</v>
      </c>
      <c r="K1407" s="13" t="s">
        <v>88</v>
      </c>
      <c r="L1407" s="14">
        <v>774</v>
      </c>
      <c r="M1407" s="14">
        <v>567</v>
      </c>
      <c r="N1407" s="14">
        <v>636</v>
      </c>
      <c r="O1407" s="72">
        <v>582</v>
      </c>
      <c r="P1407" s="72"/>
      <c r="Q1407" s="74">
        <v>75.2</v>
      </c>
      <c r="R1407" s="74"/>
      <c r="S1407" s="15">
        <v>2.6</v>
      </c>
      <c r="T1407" s="71" t="s">
        <v>2467</v>
      </c>
      <c r="U1407" s="71"/>
    </row>
    <row r="1408" spans="1:21">
      <c r="A1408" s="2"/>
      <c r="B1408" s="31" t="s">
        <v>18</v>
      </c>
      <c r="C1408" s="14"/>
      <c r="D1408" s="14"/>
      <c r="E1408" s="14"/>
      <c r="F1408" s="53" t="s">
        <v>18</v>
      </c>
      <c r="G1408" s="14"/>
      <c r="H1408" s="53" t="s">
        <v>18</v>
      </c>
      <c r="I1408" s="5" t="s">
        <v>23</v>
      </c>
      <c r="J1408" s="13" t="s">
        <v>1785</v>
      </c>
      <c r="K1408" s="13" t="s">
        <v>88</v>
      </c>
      <c r="L1408" s="14">
        <v>408</v>
      </c>
      <c r="M1408" s="14">
        <v>306</v>
      </c>
      <c r="N1408" s="14">
        <v>487</v>
      </c>
      <c r="O1408" s="72">
        <v>667</v>
      </c>
      <c r="P1408" s="72"/>
      <c r="Q1408" s="74">
        <v>163.5</v>
      </c>
      <c r="R1408" s="74"/>
      <c r="S1408" s="15">
        <v>118</v>
      </c>
      <c r="T1408" s="71" t="s">
        <v>1786</v>
      </c>
      <c r="U1408" s="71"/>
    </row>
    <row r="1409" spans="1:21" ht="25.5">
      <c r="A1409" s="2"/>
      <c r="B1409" s="31" t="s">
        <v>18</v>
      </c>
      <c r="C1409" s="14"/>
      <c r="D1409" s="14"/>
      <c r="E1409" s="14"/>
      <c r="F1409" s="53" t="s">
        <v>18</v>
      </c>
      <c r="G1409" s="14"/>
      <c r="H1409" s="53" t="s">
        <v>18</v>
      </c>
      <c r="I1409" s="5" t="s">
        <v>23</v>
      </c>
      <c r="J1409" s="13" t="s">
        <v>1787</v>
      </c>
      <c r="K1409" s="13" t="s">
        <v>88</v>
      </c>
      <c r="L1409" s="14">
        <v>57</v>
      </c>
      <c r="M1409" s="14">
        <v>40</v>
      </c>
      <c r="N1409" s="14">
        <v>45</v>
      </c>
      <c r="O1409" s="72">
        <v>47</v>
      </c>
      <c r="P1409" s="72"/>
      <c r="Q1409" s="74">
        <v>82.5</v>
      </c>
      <c r="R1409" s="74"/>
      <c r="S1409" s="15">
        <v>17.5</v>
      </c>
      <c r="T1409" s="71" t="s">
        <v>3451</v>
      </c>
      <c r="U1409" s="71"/>
    </row>
    <row r="1410" spans="1:21" ht="25.5">
      <c r="A1410" s="2"/>
      <c r="B1410" s="31" t="s">
        <v>18</v>
      </c>
      <c r="C1410" s="14"/>
      <c r="D1410" s="14"/>
      <c r="E1410" s="14"/>
      <c r="F1410" s="53" t="s">
        <v>18</v>
      </c>
      <c r="G1410" s="14"/>
      <c r="H1410" s="53" t="s">
        <v>18</v>
      </c>
      <c r="I1410" s="5" t="s">
        <v>23</v>
      </c>
      <c r="J1410" s="13" t="s">
        <v>1788</v>
      </c>
      <c r="K1410" s="13" t="s">
        <v>88</v>
      </c>
      <c r="L1410" s="14">
        <v>170</v>
      </c>
      <c r="M1410" s="14">
        <v>130</v>
      </c>
      <c r="N1410" s="14">
        <v>140</v>
      </c>
      <c r="O1410" s="72">
        <v>153</v>
      </c>
      <c r="P1410" s="72"/>
      <c r="Q1410" s="74">
        <v>90</v>
      </c>
      <c r="R1410" s="74"/>
      <c r="S1410" s="15">
        <v>17.7</v>
      </c>
      <c r="T1410" s="71" t="s">
        <v>3451</v>
      </c>
      <c r="U1410" s="71"/>
    </row>
    <row r="1411" spans="1:21" ht="25.5">
      <c r="A1411" s="2"/>
      <c r="B1411" s="31" t="s">
        <v>18</v>
      </c>
      <c r="C1411" s="14"/>
      <c r="D1411" s="14"/>
      <c r="E1411" s="14"/>
      <c r="F1411" s="53" t="s">
        <v>18</v>
      </c>
      <c r="G1411" s="14"/>
      <c r="H1411" s="53" t="s">
        <v>18</v>
      </c>
      <c r="I1411" s="5" t="s">
        <v>23</v>
      </c>
      <c r="J1411" s="13" t="s">
        <v>1789</v>
      </c>
      <c r="K1411" s="13" t="s">
        <v>88</v>
      </c>
      <c r="L1411" s="14">
        <v>21</v>
      </c>
      <c r="M1411" s="14">
        <v>15</v>
      </c>
      <c r="N1411" s="14">
        <v>16</v>
      </c>
      <c r="O1411" s="72">
        <v>20</v>
      </c>
      <c r="P1411" s="72"/>
      <c r="Q1411" s="74">
        <v>95.2</v>
      </c>
      <c r="R1411" s="74"/>
      <c r="S1411" s="15">
        <v>33.299999999999997</v>
      </c>
      <c r="T1411" s="71" t="s">
        <v>3451</v>
      </c>
      <c r="U1411" s="71"/>
    </row>
    <row r="1412" spans="1:21">
      <c r="A1412" s="2"/>
      <c r="B1412" s="31" t="s">
        <v>18</v>
      </c>
      <c r="C1412" s="14"/>
      <c r="D1412" s="14"/>
      <c r="E1412" s="14"/>
      <c r="F1412" s="53" t="s">
        <v>18</v>
      </c>
      <c r="G1412" s="14"/>
      <c r="H1412" s="53" t="s">
        <v>18</v>
      </c>
      <c r="I1412" s="5" t="s">
        <v>23</v>
      </c>
      <c r="J1412" s="13" t="s">
        <v>1790</v>
      </c>
      <c r="K1412" s="13" t="s">
        <v>1791</v>
      </c>
      <c r="L1412" s="14">
        <v>370</v>
      </c>
      <c r="M1412" s="14">
        <v>270</v>
      </c>
      <c r="N1412" s="14">
        <v>231</v>
      </c>
      <c r="O1412" s="72">
        <v>560</v>
      </c>
      <c r="P1412" s="72"/>
      <c r="Q1412" s="74">
        <v>151.4</v>
      </c>
      <c r="R1412" s="74"/>
      <c r="S1412" s="15">
        <v>107.4</v>
      </c>
      <c r="T1412" s="71" t="s">
        <v>3453</v>
      </c>
      <c r="U1412" s="71"/>
    </row>
    <row r="1413" spans="1:21" ht="25.5" customHeight="1">
      <c r="A1413" s="2"/>
      <c r="B1413" s="31" t="s">
        <v>18</v>
      </c>
      <c r="C1413" s="14"/>
      <c r="D1413" s="14"/>
      <c r="E1413" s="14"/>
      <c r="F1413" s="53" t="s">
        <v>18</v>
      </c>
      <c r="G1413" s="14"/>
      <c r="H1413" s="53" t="s">
        <v>18</v>
      </c>
      <c r="I1413" s="5" t="s">
        <v>23</v>
      </c>
      <c r="J1413" s="13" t="s">
        <v>1792</v>
      </c>
      <c r="K1413" s="13" t="s">
        <v>88</v>
      </c>
      <c r="L1413" s="14">
        <v>2150</v>
      </c>
      <c r="M1413" s="14">
        <v>1600</v>
      </c>
      <c r="N1413" s="14">
        <v>1525</v>
      </c>
      <c r="O1413" s="72">
        <v>1689</v>
      </c>
      <c r="P1413" s="72"/>
      <c r="Q1413" s="74">
        <v>78.599999999999994</v>
      </c>
      <c r="R1413" s="74"/>
      <c r="S1413" s="15">
        <v>5.6</v>
      </c>
      <c r="T1413" s="71" t="s">
        <v>2467</v>
      </c>
      <c r="U1413" s="71"/>
    </row>
    <row r="1414" spans="1:21" ht="25.5">
      <c r="A1414" s="2"/>
      <c r="B1414" s="31" t="s">
        <v>18</v>
      </c>
      <c r="C1414" s="14"/>
      <c r="D1414" s="14"/>
      <c r="E1414" s="14"/>
      <c r="F1414" s="53" t="s">
        <v>18</v>
      </c>
      <c r="G1414" s="14"/>
      <c r="H1414" s="53" t="s">
        <v>18</v>
      </c>
      <c r="I1414" s="5" t="s">
        <v>23</v>
      </c>
      <c r="J1414" s="13" t="s">
        <v>1793</v>
      </c>
      <c r="K1414" s="13" t="s">
        <v>88</v>
      </c>
      <c r="L1414" s="14">
        <v>25000</v>
      </c>
      <c r="M1414" s="14">
        <v>18800</v>
      </c>
      <c r="N1414" s="14">
        <v>23909</v>
      </c>
      <c r="O1414" s="72">
        <v>24496</v>
      </c>
      <c r="P1414" s="72"/>
      <c r="Q1414" s="74">
        <v>98</v>
      </c>
      <c r="R1414" s="74"/>
      <c r="S1414" s="15">
        <v>30.3</v>
      </c>
      <c r="T1414" s="71" t="s">
        <v>3452</v>
      </c>
      <c r="U1414" s="71"/>
    </row>
    <row r="1415" spans="1:21" ht="25.5" customHeight="1">
      <c r="A1415" s="2"/>
      <c r="B1415" s="31" t="s">
        <v>18</v>
      </c>
      <c r="C1415" s="14"/>
      <c r="D1415" s="14"/>
      <c r="E1415" s="14"/>
      <c r="F1415" s="53" t="s">
        <v>18</v>
      </c>
      <c r="G1415" s="14"/>
      <c r="H1415" s="53" t="s">
        <v>18</v>
      </c>
      <c r="I1415" s="5" t="s">
        <v>23</v>
      </c>
      <c r="J1415" s="13" t="s">
        <v>1794</v>
      </c>
      <c r="K1415" s="13" t="s">
        <v>88</v>
      </c>
      <c r="L1415" s="14">
        <v>691</v>
      </c>
      <c r="M1415" s="14">
        <v>521</v>
      </c>
      <c r="N1415" s="14">
        <v>534</v>
      </c>
      <c r="O1415" s="72">
        <v>573</v>
      </c>
      <c r="P1415" s="72"/>
      <c r="Q1415" s="74">
        <v>82.9</v>
      </c>
      <c r="R1415" s="74"/>
      <c r="S1415" s="15">
        <v>10</v>
      </c>
      <c r="T1415" s="71" t="s">
        <v>3452</v>
      </c>
      <c r="U1415" s="71"/>
    </row>
    <row r="1416" spans="1:21" ht="25.5">
      <c r="A1416" s="2"/>
      <c r="B1416" s="31" t="s">
        <v>18</v>
      </c>
      <c r="C1416" s="14"/>
      <c r="D1416" s="14"/>
      <c r="E1416" s="14"/>
      <c r="F1416" s="53" t="s">
        <v>18</v>
      </c>
      <c r="G1416" s="14"/>
      <c r="H1416" s="53" t="s">
        <v>18</v>
      </c>
      <c r="I1416" s="5" t="s">
        <v>23</v>
      </c>
      <c r="J1416" s="13" t="s">
        <v>1795</v>
      </c>
      <c r="K1416" s="13" t="s">
        <v>88</v>
      </c>
      <c r="L1416" s="14">
        <v>11</v>
      </c>
      <c r="M1416" s="14">
        <v>8</v>
      </c>
      <c r="N1416" s="14">
        <v>11</v>
      </c>
      <c r="O1416" s="72">
        <v>7</v>
      </c>
      <c r="P1416" s="72"/>
      <c r="Q1416" s="74">
        <v>63.6</v>
      </c>
      <c r="R1416" s="74"/>
      <c r="S1416" s="15">
        <v>-12.5</v>
      </c>
      <c r="T1416" s="71" t="s">
        <v>3454</v>
      </c>
      <c r="U1416" s="71"/>
    </row>
    <row r="1417" spans="1:21" ht="25.5">
      <c r="A1417" s="2"/>
      <c r="B1417" s="31" t="s">
        <v>18</v>
      </c>
      <c r="C1417" s="14"/>
      <c r="D1417" s="14"/>
      <c r="E1417" s="14"/>
      <c r="F1417" s="53" t="s">
        <v>18</v>
      </c>
      <c r="G1417" s="14"/>
      <c r="H1417" s="53" t="s">
        <v>18</v>
      </c>
      <c r="I1417" s="5" t="s">
        <v>23</v>
      </c>
      <c r="J1417" s="13" t="s">
        <v>1796</v>
      </c>
      <c r="K1417" s="13" t="s">
        <v>88</v>
      </c>
      <c r="L1417" s="14">
        <v>16</v>
      </c>
      <c r="M1417" s="14">
        <v>12</v>
      </c>
      <c r="N1417" s="14">
        <v>38</v>
      </c>
      <c r="O1417" s="72">
        <v>67</v>
      </c>
      <c r="P1417" s="72"/>
      <c r="Q1417" s="74">
        <v>418.8</v>
      </c>
      <c r="R1417" s="74"/>
      <c r="S1417" s="15">
        <v>458.3</v>
      </c>
      <c r="T1417" s="71" t="s">
        <v>3455</v>
      </c>
      <c r="U1417" s="71"/>
    </row>
    <row r="1418" spans="1:21" ht="25.5">
      <c r="A1418" s="2"/>
      <c r="B1418" s="31" t="s">
        <v>18</v>
      </c>
      <c r="C1418" s="14"/>
      <c r="D1418" s="14"/>
      <c r="E1418" s="14"/>
      <c r="F1418" s="53" t="s">
        <v>18</v>
      </c>
      <c r="G1418" s="14"/>
      <c r="H1418" s="53" t="s">
        <v>18</v>
      </c>
      <c r="I1418" s="5" t="s">
        <v>23</v>
      </c>
      <c r="J1418" s="13" t="s">
        <v>1797</v>
      </c>
      <c r="K1418" s="13" t="s">
        <v>88</v>
      </c>
      <c r="L1418" s="14">
        <v>72</v>
      </c>
      <c r="M1418" s="14">
        <v>53</v>
      </c>
      <c r="N1418" s="14">
        <v>59</v>
      </c>
      <c r="O1418" s="72">
        <v>74</v>
      </c>
      <c r="P1418" s="72"/>
      <c r="Q1418" s="74">
        <v>102.8</v>
      </c>
      <c r="R1418" s="74"/>
      <c r="S1418" s="15">
        <v>39.6</v>
      </c>
      <c r="T1418" s="71" t="s">
        <v>3456</v>
      </c>
      <c r="U1418" s="71"/>
    </row>
    <row r="1419" spans="1:21" ht="25.5">
      <c r="A1419" s="2"/>
      <c r="B1419" s="31" t="s">
        <v>18</v>
      </c>
      <c r="C1419" s="14"/>
      <c r="D1419" s="14"/>
      <c r="E1419" s="14"/>
      <c r="F1419" s="53" t="s">
        <v>18</v>
      </c>
      <c r="G1419" s="14"/>
      <c r="H1419" s="53" t="s">
        <v>18</v>
      </c>
      <c r="I1419" s="5" t="s">
        <v>23</v>
      </c>
      <c r="J1419" s="13" t="s">
        <v>1798</v>
      </c>
      <c r="K1419" s="13" t="s">
        <v>88</v>
      </c>
      <c r="L1419" s="14">
        <v>16</v>
      </c>
      <c r="M1419" s="14">
        <v>13</v>
      </c>
      <c r="N1419" s="14">
        <v>5</v>
      </c>
      <c r="O1419" s="72">
        <v>33</v>
      </c>
      <c r="P1419" s="72"/>
      <c r="Q1419" s="74">
        <v>206.3</v>
      </c>
      <c r="R1419" s="74"/>
      <c r="S1419" s="15">
        <v>153.80000000000001</v>
      </c>
      <c r="T1419" s="71" t="s">
        <v>3457</v>
      </c>
      <c r="U1419" s="71"/>
    </row>
    <row r="1420" spans="1:21" ht="25.5">
      <c r="A1420" s="2"/>
      <c r="B1420" s="31" t="s">
        <v>18</v>
      </c>
      <c r="C1420" s="14"/>
      <c r="D1420" s="14"/>
      <c r="E1420" s="14"/>
      <c r="F1420" s="53" t="s">
        <v>18</v>
      </c>
      <c r="G1420" s="14"/>
      <c r="H1420" s="53" t="s">
        <v>18</v>
      </c>
      <c r="I1420" s="5" t="s">
        <v>23</v>
      </c>
      <c r="J1420" s="13" t="s">
        <v>1799</v>
      </c>
      <c r="K1420" s="13" t="s">
        <v>88</v>
      </c>
      <c r="L1420" s="14">
        <v>17</v>
      </c>
      <c r="M1420" s="14">
        <v>10</v>
      </c>
      <c r="N1420" s="14">
        <v>4</v>
      </c>
      <c r="O1420" s="72">
        <v>4</v>
      </c>
      <c r="P1420" s="72"/>
      <c r="Q1420" s="74">
        <v>23.5</v>
      </c>
      <c r="R1420" s="74"/>
      <c r="S1420" s="15">
        <v>-60</v>
      </c>
      <c r="T1420" s="71" t="s">
        <v>3458</v>
      </c>
      <c r="U1420" s="71"/>
    </row>
    <row r="1421" spans="1:21" ht="25.5">
      <c r="A1421" s="2"/>
      <c r="B1421" s="31" t="s">
        <v>18</v>
      </c>
      <c r="C1421" s="14"/>
      <c r="D1421" s="14"/>
      <c r="E1421" s="14"/>
      <c r="F1421" s="53" t="s">
        <v>18</v>
      </c>
      <c r="G1421" s="14"/>
      <c r="H1421" s="53" t="s">
        <v>18</v>
      </c>
      <c r="I1421" s="5" t="s">
        <v>23</v>
      </c>
      <c r="J1421" s="13" t="s">
        <v>1800</v>
      </c>
      <c r="K1421" s="13" t="s">
        <v>936</v>
      </c>
      <c r="L1421" s="14">
        <v>6000</v>
      </c>
      <c r="M1421" s="14">
        <v>4500</v>
      </c>
      <c r="N1421" s="14">
        <v>6912</v>
      </c>
      <c r="O1421" s="72">
        <v>8127</v>
      </c>
      <c r="P1421" s="72"/>
      <c r="Q1421" s="74">
        <v>135.5</v>
      </c>
      <c r="R1421" s="74"/>
      <c r="S1421" s="15">
        <v>80.599999999999994</v>
      </c>
      <c r="T1421" s="71" t="s">
        <v>3459</v>
      </c>
      <c r="U1421" s="71"/>
    </row>
    <row r="1422" spans="1:21">
      <c r="A1422" s="2"/>
      <c r="B1422" s="31" t="s">
        <v>18</v>
      </c>
      <c r="C1422" s="14"/>
      <c r="D1422" s="14"/>
      <c r="E1422" s="14"/>
      <c r="F1422" s="53" t="s">
        <v>18</v>
      </c>
      <c r="G1422" s="14"/>
      <c r="H1422" s="53" t="s">
        <v>18</v>
      </c>
      <c r="I1422" s="5" t="s">
        <v>23</v>
      </c>
      <c r="J1422" s="13" t="s">
        <v>1801</v>
      </c>
      <c r="K1422" s="13" t="s">
        <v>1802</v>
      </c>
      <c r="L1422" s="14">
        <v>100</v>
      </c>
      <c r="M1422" s="14">
        <v>75</v>
      </c>
      <c r="N1422" s="14">
        <v>72</v>
      </c>
      <c r="O1422" s="72">
        <v>148</v>
      </c>
      <c r="P1422" s="72"/>
      <c r="Q1422" s="74">
        <v>148</v>
      </c>
      <c r="R1422" s="74"/>
      <c r="S1422" s="15">
        <v>97.3</v>
      </c>
      <c r="T1422" s="71" t="s">
        <v>1803</v>
      </c>
      <c r="U1422" s="71"/>
    </row>
    <row r="1423" spans="1:21" ht="25.5">
      <c r="A1423" s="2"/>
      <c r="B1423" s="31" t="s">
        <v>18</v>
      </c>
      <c r="C1423" s="14"/>
      <c r="D1423" s="14"/>
      <c r="E1423" s="14"/>
      <c r="F1423" s="53" t="s">
        <v>18</v>
      </c>
      <c r="G1423" s="14"/>
      <c r="H1423" s="53" t="s">
        <v>18</v>
      </c>
      <c r="I1423" s="5" t="s">
        <v>23</v>
      </c>
      <c r="J1423" s="13" t="s">
        <v>1804</v>
      </c>
      <c r="K1423" s="13" t="s">
        <v>1805</v>
      </c>
      <c r="L1423" s="14">
        <v>670</v>
      </c>
      <c r="M1423" s="14">
        <v>510</v>
      </c>
      <c r="N1423" s="14">
        <v>692</v>
      </c>
      <c r="O1423" s="72">
        <v>524</v>
      </c>
      <c r="P1423" s="72"/>
      <c r="Q1423" s="74">
        <v>78.2</v>
      </c>
      <c r="R1423" s="74"/>
      <c r="S1423" s="15">
        <v>2.7</v>
      </c>
      <c r="T1423" s="71" t="s">
        <v>2467</v>
      </c>
      <c r="U1423" s="71"/>
    </row>
    <row r="1424" spans="1:21" ht="25.5">
      <c r="A1424" s="2"/>
      <c r="B1424" s="31" t="s">
        <v>18</v>
      </c>
      <c r="C1424" s="14"/>
      <c r="D1424" s="14"/>
      <c r="E1424" s="14"/>
      <c r="F1424" s="53" t="s">
        <v>18</v>
      </c>
      <c r="G1424" s="14"/>
      <c r="H1424" s="53" t="s">
        <v>18</v>
      </c>
      <c r="I1424" s="5" t="s">
        <v>23</v>
      </c>
      <c r="J1424" s="13" t="s">
        <v>1806</v>
      </c>
      <c r="K1424" s="13" t="s">
        <v>1675</v>
      </c>
      <c r="L1424" s="14">
        <v>1046</v>
      </c>
      <c r="M1424" s="14">
        <v>792</v>
      </c>
      <c r="N1424" s="14">
        <v>489</v>
      </c>
      <c r="O1424" s="72">
        <v>744</v>
      </c>
      <c r="P1424" s="72"/>
      <c r="Q1424" s="74">
        <v>71.099999999999994</v>
      </c>
      <c r="R1424" s="74"/>
      <c r="S1424" s="15">
        <v>-6.1</v>
      </c>
      <c r="T1424" s="71" t="s">
        <v>3460</v>
      </c>
      <c r="U1424" s="71"/>
    </row>
    <row r="1425" spans="1:21" ht="25.5">
      <c r="A1425" s="2"/>
      <c r="B1425" s="31" t="s">
        <v>18</v>
      </c>
      <c r="C1425" s="14"/>
      <c r="D1425" s="14"/>
      <c r="E1425" s="14"/>
      <c r="F1425" s="53" t="s">
        <v>18</v>
      </c>
      <c r="G1425" s="14"/>
      <c r="H1425" s="53" t="s">
        <v>18</v>
      </c>
      <c r="I1425" s="5" t="s">
        <v>23</v>
      </c>
      <c r="J1425" s="13" t="s">
        <v>1807</v>
      </c>
      <c r="K1425" s="13" t="s">
        <v>1808</v>
      </c>
      <c r="L1425" s="14">
        <v>780</v>
      </c>
      <c r="M1425" s="14">
        <v>580</v>
      </c>
      <c r="N1425" s="14">
        <v>583</v>
      </c>
      <c r="O1425" s="72">
        <v>610</v>
      </c>
      <c r="P1425" s="72"/>
      <c r="Q1425" s="74">
        <v>78.2</v>
      </c>
      <c r="R1425" s="74"/>
      <c r="S1425" s="15">
        <v>5.2</v>
      </c>
      <c r="T1425" s="71" t="s">
        <v>3461</v>
      </c>
      <c r="U1425" s="71"/>
    </row>
    <row r="1426" spans="1:21" ht="38.25">
      <c r="A1426" s="2"/>
      <c r="B1426" s="31" t="s">
        <v>18</v>
      </c>
      <c r="C1426" s="14"/>
      <c r="D1426" s="14"/>
      <c r="E1426" s="14"/>
      <c r="F1426" s="53" t="s">
        <v>18</v>
      </c>
      <c r="G1426" s="14"/>
      <c r="H1426" s="53" t="s">
        <v>18</v>
      </c>
      <c r="I1426" s="5" t="s">
        <v>23</v>
      </c>
      <c r="J1426" s="13" t="s">
        <v>1809</v>
      </c>
      <c r="K1426" s="13" t="s">
        <v>1675</v>
      </c>
      <c r="L1426" s="14">
        <v>2616</v>
      </c>
      <c r="M1426" s="14">
        <v>1980</v>
      </c>
      <c r="N1426" s="14">
        <v>2457</v>
      </c>
      <c r="O1426" s="72">
        <v>2617</v>
      </c>
      <c r="P1426" s="72"/>
      <c r="Q1426" s="74">
        <v>100</v>
      </c>
      <c r="R1426" s="74"/>
      <c r="S1426" s="15">
        <v>32.200000000000003</v>
      </c>
      <c r="T1426" s="71" t="s">
        <v>1810</v>
      </c>
      <c r="U1426" s="71"/>
    </row>
    <row r="1427" spans="1:21" ht="25.5">
      <c r="A1427" s="2"/>
      <c r="B1427" s="31" t="s">
        <v>18</v>
      </c>
      <c r="C1427" s="14"/>
      <c r="D1427" s="14"/>
      <c r="E1427" s="14"/>
      <c r="F1427" s="53" t="s">
        <v>18</v>
      </c>
      <c r="G1427" s="14"/>
      <c r="H1427" s="53" t="s">
        <v>18</v>
      </c>
      <c r="I1427" s="5" t="s">
        <v>23</v>
      </c>
      <c r="J1427" s="13" t="s">
        <v>1811</v>
      </c>
      <c r="K1427" s="13" t="s">
        <v>1675</v>
      </c>
      <c r="L1427" s="14">
        <v>2570</v>
      </c>
      <c r="M1427" s="14">
        <v>1988</v>
      </c>
      <c r="N1427" s="14">
        <v>2337</v>
      </c>
      <c r="O1427" s="72">
        <v>2012</v>
      </c>
      <c r="P1427" s="72"/>
      <c r="Q1427" s="74">
        <v>78.3</v>
      </c>
      <c r="R1427" s="74"/>
      <c r="S1427" s="15">
        <v>1.2</v>
      </c>
      <c r="T1427" s="71" t="s">
        <v>2467</v>
      </c>
      <c r="U1427" s="71"/>
    </row>
    <row r="1428" spans="1:21" ht="38.25">
      <c r="A1428" s="2"/>
      <c r="B1428" s="31" t="s">
        <v>18</v>
      </c>
      <c r="C1428" s="14"/>
      <c r="D1428" s="14"/>
      <c r="E1428" s="14"/>
      <c r="F1428" s="53" t="s">
        <v>18</v>
      </c>
      <c r="G1428" s="14"/>
      <c r="H1428" s="53" t="s">
        <v>18</v>
      </c>
      <c r="I1428" s="5" t="s">
        <v>23</v>
      </c>
      <c r="J1428" s="13" t="s">
        <v>1812</v>
      </c>
      <c r="K1428" s="13" t="s">
        <v>1675</v>
      </c>
      <c r="L1428" s="14">
        <v>9030</v>
      </c>
      <c r="M1428" s="14">
        <v>6746</v>
      </c>
      <c r="N1428" s="14">
        <v>7104</v>
      </c>
      <c r="O1428" s="72">
        <v>8205</v>
      </c>
      <c r="P1428" s="72"/>
      <c r="Q1428" s="74">
        <v>90.9</v>
      </c>
      <c r="R1428" s="74"/>
      <c r="S1428" s="15">
        <v>21.6</v>
      </c>
      <c r="T1428" s="71" t="s">
        <v>1813</v>
      </c>
      <c r="U1428" s="71"/>
    </row>
    <row r="1429" spans="1:21" ht="25.5">
      <c r="A1429" s="2"/>
      <c r="B1429" s="31" t="s">
        <v>18</v>
      </c>
      <c r="C1429" s="14"/>
      <c r="D1429" s="14"/>
      <c r="E1429" s="14"/>
      <c r="F1429" s="53" t="s">
        <v>18</v>
      </c>
      <c r="G1429" s="14"/>
      <c r="H1429" s="53" t="s">
        <v>18</v>
      </c>
      <c r="I1429" s="5" t="s">
        <v>23</v>
      </c>
      <c r="J1429" s="13" t="s">
        <v>1814</v>
      </c>
      <c r="K1429" s="13" t="s">
        <v>1805</v>
      </c>
      <c r="L1429" s="14">
        <v>80</v>
      </c>
      <c r="M1429" s="14">
        <v>60</v>
      </c>
      <c r="N1429" s="14">
        <v>82</v>
      </c>
      <c r="O1429" s="72">
        <v>74</v>
      </c>
      <c r="P1429" s="72"/>
      <c r="Q1429" s="74">
        <v>92.5</v>
      </c>
      <c r="R1429" s="74"/>
      <c r="S1429" s="15">
        <v>23.3</v>
      </c>
      <c r="T1429" s="71" t="s">
        <v>3462</v>
      </c>
      <c r="U1429" s="71"/>
    </row>
    <row r="1430" spans="1:21" ht="38.25">
      <c r="A1430" s="2"/>
      <c r="B1430" s="31" t="s">
        <v>18</v>
      </c>
      <c r="C1430" s="14"/>
      <c r="D1430" s="14"/>
      <c r="E1430" s="14"/>
      <c r="F1430" s="53" t="s">
        <v>18</v>
      </c>
      <c r="G1430" s="14"/>
      <c r="H1430" s="53" t="s">
        <v>18</v>
      </c>
      <c r="I1430" s="5" t="s">
        <v>23</v>
      </c>
      <c r="J1430" s="13" t="s">
        <v>1815</v>
      </c>
      <c r="K1430" s="13" t="s">
        <v>1805</v>
      </c>
      <c r="L1430" s="14">
        <v>210</v>
      </c>
      <c r="M1430" s="14">
        <v>160</v>
      </c>
      <c r="N1430" s="14">
        <v>149</v>
      </c>
      <c r="O1430" s="72">
        <v>152</v>
      </c>
      <c r="P1430" s="72"/>
      <c r="Q1430" s="74">
        <v>72.400000000000006</v>
      </c>
      <c r="R1430" s="74"/>
      <c r="S1430" s="15">
        <v>-5</v>
      </c>
      <c r="T1430" s="71" t="s">
        <v>3463</v>
      </c>
      <c r="U1430" s="71"/>
    </row>
    <row r="1431" spans="1:21" ht="38.25">
      <c r="A1431" s="2"/>
      <c r="B1431" s="31" t="s">
        <v>18</v>
      </c>
      <c r="C1431" s="14"/>
      <c r="D1431" s="14"/>
      <c r="E1431" s="14"/>
      <c r="F1431" s="53" t="s">
        <v>18</v>
      </c>
      <c r="G1431" s="14"/>
      <c r="H1431" s="53" t="s">
        <v>18</v>
      </c>
      <c r="I1431" s="5" t="s">
        <v>23</v>
      </c>
      <c r="J1431" s="13" t="s">
        <v>1816</v>
      </c>
      <c r="K1431" s="13" t="s">
        <v>1805</v>
      </c>
      <c r="L1431" s="14">
        <v>24</v>
      </c>
      <c r="M1431" s="14">
        <v>18</v>
      </c>
      <c r="N1431" s="14">
        <v>14</v>
      </c>
      <c r="O1431" s="72">
        <v>20</v>
      </c>
      <c r="P1431" s="72"/>
      <c r="Q1431" s="74">
        <v>83.3</v>
      </c>
      <c r="R1431" s="74"/>
      <c r="S1431" s="15">
        <v>11.1</v>
      </c>
      <c r="T1431" s="71" t="s">
        <v>2467</v>
      </c>
      <c r="U1431" s="71"/>
    </row>
    <row r="1432" spans="1:21" ht="25.5">
      <c r="A1432" s="2"/>
      <c r="B1432" s="31" t="s">
        <v>18</v>
      </c>
      <c r="C1432" s="14"/>
      <c r="D1432" s="14"/>
      <c r="E1432" s="14"/>
      <c r="F1432" s="53" t="s">
        <v>18</v>
      </c>
      <c r="G1432" s="14"/>
      <c r="H1432" s="53" t="s">
        <v>18</v>
      </c>
      <c r="I1432" s="5" t="s">
        <v>23</v>
      </c>
      <c r="J1432" s="13" t="s">
        <v>1817</v>
      </c>
      <c r="K1432" s="13" t="s">
        <v>88</v>
      </c>
      <c r="L1432" s="14">
        <v>6</v>
      </c>
      <c r="M1432" s="14">
        <v>4</v>
      </c>
      <c r="N1432" s="14">
        <v>6</v>
      </c>
      <c r="O1432" s="72">
        <v>4</v>
      </c>
      <c r="P1432" s="72"/>
      <c r="Q1432" s="74">
        <v>66.7</v>
      </c>
      <c r="R1432" s="74"/>
      <c r="S1432" s="15">
        <v>0</v>
      </c>
      <c r="T1432" s="71" t="s">
        <v>3448</v>
      </c>
      <c r="U1432" s="71"/>
    </row>
    <row r="1433" spans="1:21" ht="25.5">
      <c r="A1433" s="2"/>
      <c r="B1433" s="31" t="s">
        <v>18</v>
      </c>
      <c r="C1433" s="14"/>
      <c r="D1433" s="14"/>
      <c r="E1433" s="14"/>
      <c r="F1433" s="53" t="s">
        <v>18</v>
      </c>
      <c r="G1433" s="14"/>
      <c r="H1433" s="53" t="s">
        <v>18</v>
      </c>
      <c r="I1433" s="5" t="s">
        <v>23</v>
      </c>
      <c r="J1433" s="13" t="s">
        <v>1818</v>
      </c>
      <c r="K1433" s="13" t="s">
        <v>1805</v>
      </c>
      <c r="L1433" s="14">
        <v>3</v>
      </c>
      <c r="M1433" s="14">
        <v>2</v>
      </c>
      <c r="N1433" s="14">
        <v>4</v>
      </c>
      <c r="O1433" s="72">
        <v>0</v>
      </c>
      <c r="P1433" s="72"/>
      <c r="Q1433" s="70" t="s">
        <v>26</v>
      </c>
      <c r="R1433" s="70"/>
      <c r="S1433" s="12" t="s">
        <v>26</v>
      </c>
      <c r="T1433" s="71" t="s">
        <v>3464</v>
      </c>
      <c r="U1433" s="71"/>
    </row>
    <row r="1434" spans="1:21" ht="12.75" customHeight="1">
      <c r="A1434" s="2"/>
      <c r="B1434" s="31" t="s">
        <v>18</v>
      </c>
      <c r="C1434" s="14"/>
      <c r="D1434" s="14"/>
      <c r="E1434" s="14"/>
      <c r="F1434" s="53" t="s">
        <v>18</v>
      </c>
      <c r="G1434" s="14"/>
      <c r="H1434" s="53" t="s">
        <v>18</v>
      </c>
      <c r="I1434" s="5" t="s">
        <v>23</v>
      </c>
      <c r="J1434" s="13" t="s">
        <v>1819</v>
      </c>
      <c r="K1434" s="13" t="s">
        <v>1805</v>
      </c>
      <c r="L1434" s="14">
        <v>50</v>
      </c>
      <c r="M1434" s="14">
        <v>40</v>
      </c>
      <c r="N1434" s="14">
        <v>34</v>
      </c>
      <c r="O1434" s="72">
        <v>39</v>
      </c>
      <c r="P1434" s="72"/>
      <c r="Q1434" s="74">
        <v>78</v>
      </c>
      <c r="R1434" s="74"/>
      <c r="S1434" s="15">
        <v>-2.5</v>
      </c>
      <c r="T1434" s="71" t="s">
        <v>2467</v>
      </c>
      <c r="U1434" s="71"/>
    </row>
    <row r="1435" spans="1:21" ht="12.75" customHeight="1">
      <c r="A1435" s="2"/>
      <c r="B1435" s="31" t="s">
        <v>18</v>
      </c>
      <c r="C1435" s="14"/>
      <c r="D1435" s="14"/>
      <c r="E1435" s="14"/>
      <c r="F1435" s="53" t="s">
        <v>18</v>
      </c>
      <c r="G1435" s="14"/>
      <c r="H1435" s="53" t="s">
        <v>18</v>
      </c>
      <c r="I1435" s="5" t="s">
        <v>23</v>
      </c>
      <c r="J1435" s="13" t="s">
        <v>1820</v>
      </c>
      <c r="K1435" s="13" t="s">
        <v>1821</v>
      </c>
      <c r="L1435" s="14">
        <v>2400</v>
      </c>
      <c r="M1435" s="14">
        <v>1700</v>
      </c>
      <c r="N1435" s="14">
        <v>1674</v>
      </c>
      <c r="O1435" s="72">
        <v>2540</v>
      </c>
      <c r="P1435" s="72"/>
      <c r="Q1435" s="74">
        <v>105.8</v>
      </c>
      <c r="R1435" s="74"/>
      <c r="S1435" s="15">
        <v>49.4</v>
      </c>
      <c r="T1435" s="71" t="s">
        <v>3456</v>
      </c>
      <c r="U1435" s="71"/>
    </row>
    <row r="1436" spans="1:21">
      <c r="A1436" s="2"/>
      <c r="B1436" s="31" t="s">
        <v>29</v>
      </c>
      <c r="C1436" s="14">
        <v>299103878.64999986</v>
      </c>
      <c r="D1436" s="14">
        <v>385111399</v>
      </c>
      <c r="E1436" s="14">
        <f>D1436-C1436</f>
        <v>86007520.350000143</v>
      </c>
      <c r="F1436" s="53">
        <f>IFERROR((D1436/C1436-1)*100,0)</f>
        <v>28.755066881176393</v>
      </c>
      <c r="G1436" s="14">
        <v>502641000</v>
      </c>
      <c r="H1436" s="53">
        <v>76.599999999999994</v>
      </c>
      <c r="I1436" s="5" t="s">
        <v>18</v>
      </c>
      <c r="J1436" s="13" t="s">
        <v>18</v>
      </c>
      <c r="K1436" s="13" t="s">
        <v>18</v>
      </c>
      <c r="L1436" s="14"/>
      <c r="M1436" s="14"/>
      <c r="N1436" s="14"/>
      <c r="O1436" s="72"/>
      <c r="P1436" s="72"/>
      <c r="Q1436" s="70" t="s">
        <v>18</v>
      </c>
      <c r="R1436" s="70"/>
      <c r="S1436" s="12" t="s">
        <v>18</v>
      </c>
      <c r="T1436" s="71" t="s">
        <v>18</v>
      </c>
      <c r="U1436" s="71"/>
    </row>
    <row r="1437" spans="1:21" ht="25.5">
      <c r="A1437" s="11" t="s">
        <v>1822</v>
      </c>
      <c r="B1437" s="31" t="s">
        <v>18</v>
      </c>
      <c r="C1437" s="14"/>
      <c r="D1437" s="14"/>
      <c r="E1437" s="14"/>
      <c r="F1437" s="53" t="s">
        <v>18</v>
      </c>
      <c r="G1437" s="14"/>
      <c r="H1437" s="53" t="s">
        <v>18</v>
      </c>
      <c r="I1437" s="5" t="s">
        <v>18</v>
      </c>
      <c r="J1437" s="13" t="s">
        <v>18</v>
      </c>
      <c r="K1437" s="13" t="s">
        <v>18</v>
      </c>
      <c r="L1437" s="14"/>
      <c r="M1437" s="14"/>
      <c r="N1437" s="14"/>
      <c r="O1437" s="72"/>
      <c r="P1437" s="72"/>
      <c r="Q1437" s="70" t="s">
        <v>18</v>
      </c>
      <c r="R1437" s="70"/>
      <c r="S1437" s="12" t="s">
        <v>18</v>
      </c>
      <c r="T1437" s="71" t="s">
        <v>18</v>
      </c>
      <c r="U1437" s="71"/>
    </row>
    <row r="1438" spans="1:21" ht="25.5">
      <c r="A1438" s="13" t="s">
        <v>1823</v>
      </c>
      <c r="B1438" s="31" t="s">
        <v>1161</v>
      </c>
      <c r="C1438" s="14">
        <v>163752989.74999997</v>
      </c>
      <c r="D1438" s="14">
        <v>177009734</v>
      </c>
      <c r="E1438" s="14">
        <f>D1438-C1438</f>
        <v>13256744.25000003</v>
      </c>
      <c r="F1438" s="53">
        <f>IFERROR((D1438/C1438-1)*100,0)</f>
        <v>8.0955738702780167</v>
      </c>
      <c r="G1438" s="14">
        <v>273738000</v>
      </c>
      <c r="H1438" s="53">
        <v>64.7</v>
      </c>
      <c r="I1438" s="5" t="s">
        <v>18</v>
      </c>
      <c r="J1438" s="13" t="s">
        <v>18</v>
      </c>
      <c r="K1438" s="13" t="s">
        <v>18</v>
      </c>
      <c r="L1438" s="14"/>
      <c r="M1438" s="14"/>
      <c r="N1438" s="14"/>
      <c r="O1438" s="72"/>
      <c r="P1438" s="72"/>
      <c r="Q1438" s="70" t="s">
        <v>18</v>
      </c>
      <c r="R1438" s="70"/>
      <c r="S1438" s="12" t="s">
        <v>18</v>
      </c>
      <c r="T1438" s="71" t="s">
        <v>18</v>
      </c>
      <c r="U1438" s="71"/>
    </row>
    <row r="1439" spans="1:21" ht="25.5">
      <c r="A1439" s="13" t="s">
        <v>1824</v>
      </c>
      <c r="B1439" s="31" t="s">
        <v>18</v>
      </c>
      <c r="C1439" s="14"/>
      <c r="D1439" s="14"/>
      <c r="E1439" s="14"/>
      <c r="F1439" s="53" t="s">
        <v>18</v>
      </c>
      <c r="G1439" s="14"/>
      <c r="H1439" s="53" t="s">
        <v>18</v>
      </c>
      <c r="I1439" s="5" t="s">
        <v>23</v>
      </c>
      <c r="J1439" s="13" t="s">
        <v>1564</v>
      </c>
      <c r="K1439" s="13" t="s">
        <v>78</v>
      </c>
      <c r="L1439" s="14">
        <v>13100</v>
      </c>
      <c r="M1439" s="14">
        <v>12600</v>
      </c>
      <c r="N1439" s="14">
        <v>33697</v>
      </c>
      <c r="O1439" s="72">
        <v>15112</v>
      </c>
      <c r="P1439" s="72"/>
      <c r="Q1439" s="74">
        <v>115.4</v>
      </c>
      <c r="R1439" s="74"/>
      <c r="S1439" s="15">
        <v>19.899999999999999</v>
      </c>
      <c r="T1439" s="71" t="s">
        <v>3465</v>
      </c>
      <c r="U1439" s="71"/>
    </row>
    <row r="1440" spans="1:21">
      <c r="A1440" s="2"/>
      <c r="B1440" s="31" t="s">
        <v>18</v>
      </c>
      <c r="C1440" s="14"/>
      <c r="D1440" s="14"/>
      <c r="E1440" s="14"/>
      <c r="F1440" s="53" t="s">
        <v>18</v>
      </c>
      <c r="G1440" s="14"/>
      <c r="H1440" s="53" t="s">
        <v>18</v>
      </c>
      <c r="I1440" s="5" t="s">
        <v>23</v>
      </c>
      <c r="J1440" s="13" t="s">
        <v>1825</v>
      </c>
      <c r="K1440" s="13" t="s">
        <v>88</v>
      </c>
      <c r="L1440" s="14">
        <v>825</v>
      </c>
      <c r="M1440" s="14">
        <v>617</v>
      </c>
      <c r="N1440" s="14">
        <v>1557</v>
      </c>
      <c r="O1440" s="72">
        <v>475</v>
      </c>
      <c r="P1440" s="72"/>
      <c r="Q1440" s="74">
        <v>57.6</v>
      </c>
      <c r="R1440" s="74"/>
      <c r="S1440" s="15">
        <v>-23</v>
      </c>
      <c r="T1440" s="71" t="s">
        <v>3436</v>
      </c>
      <c r="U1440" s="71"/>
    </row>
    <row r="1441" spans="1:21">
      <c r="A1441" s="2"/>
      <c r="B1441" s="31" t="s">
        <v>18</v>
      </c>
      <c r="C1441" s="14"/>
      <c r="D1441" s="14"/>
      <c r="E1441" s="14"/>
      <c r="F1441" s="53" t="s">
        <v>18</v>
      </c>
      <c r="G1441" s="14"/>
      <c r="H1441" s="53" t="s">
        <v>18</v>
      </c>
      <c r="I1441" s="5" t="s">
        <v>23</v>
      </c>
      <c r="J1441" s="13" t="s">
        <v>1826</v>
      </c>
      <c r="K1441" s="13" t="s">
        <v>88</v>
      </c>
      <c r="L1441" s="14">
        <v>1652</v>
      </c>
      <c r="M1441" s="14">
        <v>1234</v>
      </c>
      <c r="N1441" s="14">
        <v>2539</v>
      </c>
      <c r="O1441" s="72">
        <v>949</v>
      </c>
      <c r="P1441" s="72"/>
      <c r="Q1441" s="74">
        <v>57.4</v>
      </c>
      <c r="R1441" s="74"/>
      <c r="S1441" s="15">
        <v>-23.1</v>
      </c>
      <c r="T1441" s="71" t="s">
        <v>3437</v>
      </c>
      <c r="U1441" s="71"/>
    </row>
    <row r="1442" spans="1:21">
      <c r="A1442" s="2"/>
      <c r="B1442" s="31" t="s">
        <v>29</v>
      </c>
      <c r="C1442" s="14">
        <v>163752989.74999997</v>
      </c>
      <c r="D1442" s="14">
        <v>177009734</v>
      </c>
      <c r="E1442" s="14">
        <f>D1442-C1442</f>
        <v>13256744.25000003</v>
      </c>
      <c r="F1442" s="53">
        <f>IFERROR((D1442/C1442-1)*100,0)</f>
        <v>8.0955738702780167</v>
      </c>
      <c r="G1442" s="14">
        <v>273738000</v>
      </c>
      <c r="H1442" s="53">
        <v>64.7</v>
      </c>
      <c r="I1442" s="5" t="s">
        <v>18</v>
      </c>
      <c r="J1442" s="13" t="s">
        <v>18</v>
      </c>
      <c r="K1442" s="13" t="s">
        <v>18</v>
      </c>
      <c r="L1442" s="14"/>
      <c r="M1442" s="14"/>
      <c r="N1442" s="14"/>
      <c r="O1442" s="72"/>
      <c r="P1442" s="72"/>
      <c r="Q1442" s="70" t="s">
        <v>18</v>
      </c>
      <c r="R1442" s="70"/>
      <c r="S1442" s="12" t="s">
        <v>18</v>
      </c>
      <c r="T1442" s="71" t="s">
        <v>18</v>
      </c>
      <c r="U1442" s="71"/>
    </row>
    <row r="1443" spans="1:21" ht="25.5">
      <c r="A1443" s="11" t="s">
        <v>1827</v>
      </c>
      <c r="B1443" s="31" t="s">
        <v>18</v>
      </c>
      <c r="C1443" s="14"/>
      <c r="D1443" s="14"/>
      <c r="E1443" s="14"/>
      <c r="F1443" s="53" t="s">
        <v>18</v>
      </c>
      <c r="G1443" s="14"/>
      <c r="H1443" s="53" t="s">
        <v>18</v>
      </c>
      <c r="I1443" s="5" t="s">
        <v>18</v>
      </c>
      <c r="J1443" s="13" t="s">
        <v>18</v>
      </c>
      <c r="K1443" s="13" t="s">
        <v>18</v>
      </c>
      <c r="L1443" s="14"/>
      <c r="M1443" s="14"/>
      <c r="N1443" s="14"/>
      <c r="O1443" s="72"/>
      <c r="P1443" s="72"/>
      <c r="Q1443" s="70" t="s">
        <v>18</v>
      </c>
      <c r="R1443" s="70"/>
      <c r="S1443" s="12" t="s">
        <v>18</v>
      </c>
      <c r="T1443" s="71" t="s">
        <v>18</v>
      </c>
      <c r="U1443" s="71"/>
    </row>
    <row r="1444" spans="1:21" ht="25.5">
      <c r="A1444" s="13" t="s">
        <v>1828</v>
      </c>
      <c r="B1444" s="31" t="s">
        <v>1161</v>
      </c>
      <c r="C1444" s="14">
        <v>1310663970.8399961</v>
      </c>
      <c r="D1444" s="14">
        <v>1506628017</v>
      </c>
      <c r="E1444" s="14">
        <f>D1444-C1444</f>
        <v>195964046.1600039</v>
      </c>
      <c r="F1444" s="53">
        <f>IFERROR((D1444/C1444-1)*100,0)</f>
        <v>14.951509350975133</v>
      </c>
      <c r="G1444" s="14">
        <v>2530688518</v>
      </c>
      <c r="H1444" s="53">
        <v>59.5</v>
      </c>
      <c r="I1444" s="5" t="s">
        <v>18</v>
      </c>
      <c r="J1444" s="13" t="s">
        <v>18</v>
      </c>
      <c r="K1444" s="13" t="s">
        <v>18</v>
      </c>
      <c r="L1444" s="14"/>
      <c r="M1444" s="14"/>
      <c r="N1444" s="14"/>
      <c r="O1444" s="72"/>
      <c r="P1444" s="72"/>
      <c r="Q1444" s="70" t="s">
        <v>18</v>
      </c>
      <c r="R1444" s="70"/>
      <c r="S1444" s="12" t="s">
        <v>18</v>
      </c>
      <c r="T1444" s="71" t="s">
        <v>18</v>
      </c>
      <c r="U1444" s="71"/>
    </row>
    <row r="1445" spans="1:21">
      <c r="A1445" s="13" t="s">
        <v>1829</v>
      </c>
      <c r="B1445" s="31" t="s">
        <v>18</v>
      </c>
      <c r="C1445" s="14"/>
      <c r="D1445" s="14"/>
      <c r="E1445" s="14"/>
      <c r="F1445" s="53" t="s">
        <v>18</v>
      </c>
      <c r="G1445" s="14"/>
      <c r="H1445" s="53" t="s">
        <v>18</v>
      </c>
      <c r="I1445" s="5" t="s">
        <v>23</v>
      </c>
      <c r="J1445" s="13" t="s">
        <v>1830</v>
      </c>
      <c r="K1445" s="13" t="s">
        <v>1791</v>
      </c>
      <c r="L1445" s="14">
        <v>3500</v>
      </c>
      <c r="M1445" s="14">
        <v>2650</v>
      </c>
      <c r="N1445" s="14">
        <v>2869</v>
      </c>
      <c r="O1445" s="72">
        <v>1265</v>
      </c>
      <c r="P1445" s="72"/>
      <c r="Q1445" s="74">
        <v>36.1</v>
      </c>
      <c r="R1445" s="74"/>
      <c r="S1445" s="15">
        <v>-52.3</v>
      </c>
      <c r="T1445" s="71" t="s">
        <v>3467</v>
      </c>
      <c r="U1445" s="71"/>
    </row>
    <row r="1446" spans="1:21" ht="25.5">
      <c r="A1446" s="2"/>
      <c r="B1446" s="31" t="s">
        <v>18</v>
      </c>
      <c r="C1446" s="14"/>
      <c r="D1446" s="14"/>
      <c r="E1446" s="14"/>
      <c r="F1446" s="53" t="s">
        <v>18</v>
      </c>
      <c r="G1446" s="14"/>
      <c r="H1446" s="53" t="s">
        <v>18</v>
      </c>
      <c r="I1446" s="5" t="s">
        <v>23</v>
      </c>
      <c r="J1446" s="13" t="s">
        <v>1831</v>
      </c>
      <c r="K1446" s="13" t="s">
        <v>1791</v>
      </c>
      <c r="L1446" s="14">
        <v>9100</v>
      </c>
      <c r="M1446" s="14">
        <v>6950</v>
      </c>
      <c r="N1446" s="14">
        <v>5548</v>
      </c>
      <c r="O1446" s="72">
        <v>6028</v>
      </c>
      <c r="P1446" s="72"/>
      <c r="Q1446" s="74">
        <v>66.2</v>
      </c>
      <c r="R1446" s="74"/>
      <c r="S1446" s="15">
        <v>-13.3</v>
      </c>
      <c r="T1446" s="71" t="s">
        <v>3468</v>
      </c>
      <c r="U1446" s="71"/>
    </row>
    <row r="1447" spans="1:21" ht="12.75" customHeight="1">
      <c r="A1447" s="2"/>
      <c r="B1447" s="31" t="s">
        <v>18</v>
      </c>
      <c r="C1447" s="14"/>
      <c r="D1447" s="14"/>
      <c r="E1447" s="14"/>
      <c r="F1447" s="53" t="s">
        <v>18</v>
      </c>
      <c r="G1447" s="14"/>
      <c r="H1447" s="53" t="s">
        <v>18</v>
      </c>
      <c r="I1447" s="5" t="s">
        <v>23</v>
      </c>
      <c r="J1447" s="13" t="s">
        <v>1832</v>
      </c>
      <c r="K1447" s="13" t="s">
        <v>1791</v>
      </c>
      <c r="L1447" s="14">
        <v>18</v>
      </c>
      <c r="M1447" s="14">
        <v>11</v>
      </c>
      <c r="N1447" s="14">
        <v>8</v>
      </c>
      <c r="O1447" s="72">
        <v>5</v>
      </c>
      <c r="P1447" s="72"/>
      <c r="Q1447" s="74">
        <v>27.8</v>
      </c>
      <c r="R1447" s="74"/>
      <c r="S1447" s="15">
        <v>-54.5</v>
      </c>
      <c r="T1447" s="71" t="s">
        <v>3467</v>
      </c>
      <c r="U1447" s="71"/>
    </row>
    <row r="1448" spans="1:21" ht="25.5">
      <c r="A1448" s="2"/>
      <c r="B1448" s="31" t="s">
        <v>18</v>
      </c>
      <c r="C1448" s="14"/>
      <c r="D1448" s="14"/>
      <c r="E1448" s="14"/>
      <c r="F1448" s="53" t="s">
        <v>18</v>
      </c>
      <c r="G1448" s="14"/>
      <c r="H1448" s="53" t="s">
        <v>18</v>
      </c>
      <c r="I1448" s="5" t="s">
        <v>23</v>
      </c>
      <c r="J1448" s="13" t="s">
        <v>1833</v>
      </c>
      <c r="K1448" s="13" t="s">
        <v>1834</v>
      </c>
      <c r="L1448" s="14">
        <v>1156</v>
      </c>
      <c r="M1448" s="14">
        <v>885</v>
      </c>
      <c r="N1448" s="14">
        <v>1329</v>
      </c>
      <c r="O1448" s="72">
        <v>894</v>
      </c>
      <c r="P1448" s="72"/>
      <c r="Q1448" s="74">
        <v>77.3</v>
      </c>
      <c r="R1448" s="74"/>
      <c r="S1448" s="15">
        <v>1</v>
      </c>
      <c r="T1448" s="71" t="s">
        <v>2467</v>
      </c>
      <c r="U1448" s="71"/>
    </row>
    <row r="1449" spans="1:21">
      <c r="A1449" s="2"/>
      <c r="B1449" s="31" t="s">
        <v>18</v>
      </c>
      <c r="C1449" s="14"/>
      <c r="D1449" s="14"/>
      <c r="E1449" s="14"/>
      <c r="F1449" s="53" t="s">
        <v>18</v>
      </c>
      <c r="G1449" s="14"/>
      <c r="H1449" s="53" t="s">
        <v>18</v>
      </c>
      <c r="I1449" s="5" t="s">
        <v>23</v>
      </c>
      <c r="J1449" s="13" t="s">
        <v>1835</v>
      </c>
      <c r="K1449" s="13" t="s">
        <v>48</v>
      </c>
      <c r="L1449" s="14">
        <v>11220</v>
      </c>
      <c r="M1449" s="14">
        <v>8082</v>
      </c>
      <c r="N1449" s="14">
        <v>7412</v>
      </c>
      <c r="O1449" s="72">
        <v>7960</v>
      </c>
      <c r="P1449" s="72"/>
      <c r="Q1449" s="74">
        <v>70.900000000000006</v>
      </c>
      <c r="R1449" s="74"/>
      <c r="S1449" s="15">
        <v>-1.5</v>
      </c>
      <c r="T1449" s="71" t="s">
        <v>3469</v>
      </c>
      <c r="U1449" s="71"/>
    </row>
    <row r="1450" spans="1:21">
      <c r="A1450" s="2"/>
      <c r="B1450" s="31" t="s">
        <v>18</v>
      </c>
      <c r="C1450" s="14"/>
      <c r="D1450" s="14"/>
      <c r="E1450" s="14"/>
      <c r="F1450" s="53" t="s">
        <v>18</v>
      </c>
      <c r="G1450" s="14"/>
      <c r="H1450" s="53" t="s">
        <v>18</v>
      </c>
      <c r="I1450" s="5" t="s">
        <v>23</v>
      </c>
      <c r="J1450" s="13" t="s">
        <v>1836</v>
      </c>
      <c r="K1450" s="13" t="s">
        <v>480</v>
      </c>
      <c r="L1450" s="14">
        <v>380</v>
      </c>
      <c r="M1450" s="14">
        <v>283</v>
      </c>
      <c r="N1450" s="14">
        <v>235</v>
      </c>
      <c r="O1450" s="72">
        <v>211</v>
      </c>
      <c r="P1450" s="72"/>
      <c r="Q1450" s="74">
        <v>55.5</v>
      </c>
      <c r="R1450" s="74"/>
      <c r="S1450" s="15">
        <v>-25.4</v>
      </c>
      <c r="T1450" s="71" t="s">
        <v>3471</v>
      </c>
      <c r="U1450" s="71"/>
    </row>
    <row r="1451" spans="1:21">
      <c r="A1451" s="2"/>
      <c r="B1451" s="31" t="s">
        <v>18</v>
      </c>
      <c r="C1451" s="14"/>
      <c r="D1451" s="14"/>
      <c r="E1451" s="14"/>
      <c r="F1451" s="53" t="s">
        <v>18</v>
      </c>
      <c r="G1451" s="14"/>
      <c r="H1451" s="53" t="s">
        <v>18</v>
      </c>
      <c r="I1451" s="5" t="s">
        <v>23</v>
      </c>
      <c r="J1451" s="13" t="s">
        <v>1837</v>
      </c>
      <c r="K1451" s="13" t="s">
        <v>480</v>
      </c>
      <c r="L1451" s="14">
        <v>47</v>
      </c>
      <c r="M1451" s="14">
        <v>37</v>
      </c>
      <c r="N1451" s="14">
        <v>270</v>
      </c>
      <c r="O1451" s="72">
        <v>160</v>
      </c>
      <c r="P1451" s="72"/>
      <c r="Q1451" s="74">
        <v>340.4</v>
      </c>
      <c r="R1451" s="74"/>
      <c r="S1451" s="15">
        <v>332.4</v>
      </c>
      <c r="T1451" s="71" t="s">
        <v>3470</v>
      </c>
      <c r="U1451" s="71"/>
    </row>
    <row r="1452" spans="1:21" ht="12.75" customHeight="1">
      <c r="A1452" s="2"/>
      <c r="B1452" s="31" t="s">
        <v>18</v>
      </c>
      <c r="C1452" s="14"/>
      <c r="D1452" s="14"/>
      <c r="E1452" s="14"/>
      <c r="F1452" s="53" t="s">
        <v>18</v>
      </c>
      <c r="G1452" s="14"/>
      <c r="H1452" s="53" t="s">
        <v>18</v>
      </c>
      <c r="I1452" s="5" t="s">
        <v>23</v>
      </c>
      <c r="J1452" s="13" t="s">
        <v>1838</v>
      </c>
      <c r="K1452" s="13" t="s">
        <v>480</v>
      </c>
      <c r="L1452" s="14">
        <v>68</v>
      </c>
      <c r="M1452" s="14">
        <v>46</v>
      </c>
      <c r="N1452" s="14">
        <v>29</v>
      </c>
      <c r="O1452" s="72">
        <v>49</v>
      </c>
      <c r="P1452" s="72"/>
      <c r="Q1452" s="74">
        <v>72.099999999999994</v>
      </c>
      <c r="R1452" s="74"/>
      <c r="S1452" s="15">
        <v>6.5</v>
      </c>
      <c r="T1452" s="71" t="s">
        <v>2467</v>
      </c>
      <c r="U1452" s="71"/>
    </row>
    <row r="1453" spans="1:21">
      <c r="A1453" s="2"/>
      <c r="B1453" s="31" t="s">
        <v>18</v>
      </c>
      <c r="C1453" s="14"/>
      <c r="D1453" s="14"/>
      <c r="E1453" s="14"/>
      <c r="F1453" s="53" t="s">
        <v>18</v>
      </c>
      <c r="G1453" s="14"/>
      <c r="H1453" s="53" t="s">
        <v>18</v>
      </c>
      <c r="I1453" s="5" t="s">
        <v>23</v>
      </c>
      <c r="J1453" s="13" t="s">
        <v>1839</v>
      </c>
      <c r="K1453" s="13" t="s">
        <v>480</v>
      </c>
      <c r="L1453" s="14">
        <v>22866</v>
      </c>
      <c r="M1453" s="14">
        <v>17150</v>
      </c>
      <c r="N1453" s="14">
        <v>12442</v>
      </c>
      <c r="O1453" s="72">
        <v>14107</v>
      </c>
      <c r="P1453" s="72"/>
      <c r="Q1453" s="74">
        <v>61.7</v>
      </c>
      <c r="R1453" s="74"/>
      <c r="S1453" s="15">
        <v>-17.7</v>
      </c>
      <c r="T1453" s="71" t="s">
        <v>3466</v>
      </c>
      <c r="U1453" s="71"/>
    </row>
    <row r="1454" spans="1:21">
      <c r="A1454" s="2"/>
      <c r="B1454" s="31" t="s">
        <v>29</v>
      </c>
      <c r="C1454" s="14">
        <v>1310663970.8399961</v>
      </c>
      <c r="D1454" s="14">
        <v>1506628017</v>
      </c>
      <c r="E1454" s="14">
        <f t="shared" ref="E1454:E1455" si="330">D1454-C1454</f>
        <v>195964046.1600039</v>
      </c>
      <c r="F1454" s="53">
        <f>IFERROR((D1454/C1454-1)*100,0)</f>
        <v>14.951509350975133</v>
      </c>
      <c r="G1454" s="14">
        <v>2530688518</v>
      </c>
      <c r="H1454" s="53">
        <v>59.5</v>
      </c>
      <c r="I1454" s="5" t="s">
        <v>18</v>
      </c>
      <c r="J1454" s="13" t="s">
        <v>18</v>
      </c>
      <c r="K1454" s="13" t="s">
        <v>18</v>
      </c>
      <c r="L1454" s="14"/>
      <c r="M1454" s="14"/>
      <c r="N1454" s="14"/>
      <c r="O1454" s="72"/>
      <c r="P1454" s="72"/>
      <c r="Q1454" s="70" t="s">
        <v>18</v>
      </c>
      <c r="R1454" s="70"/>
      <c r="S1454" s="12" t="s">
        <v>18</v>
      </c>
      <c r="T1454" s="71" t="s">
        <v>18</v>
      </c>
      <c r="U1454" s="71"/>
    </row>
    <row r="1455" spans="1:21" ht="25.5">
      <c r="A1455" s="11" t="s">
        <v>1840</v>
      </c>
      <c r="B1455" s="31" t="s">
        <v>29</v>
      </c>
      <c r="C1455" s="46">
        <f>+C1454+C1442+C1436+C1398+C1394+C1391+C1387+C1383+C1379+C1375+C1370+C1366+C1362+C1357+C1354+C1351+C1348+C1345+C1342+C1339+C1336+C1333+C1330+C1327+C1324+C1321+C1318+C1315+C1312+C1309+C1306+C1303+C1300+C1297+C1294+C1291+C1288+C1285+C1282+C1279+C1276+C1272+C1267+C1263+C1255</f>
        <v>21070548330.649998</v>
      </c>
      <c r="D1455" s="14">
        <v>28859991421</v>
      </c>
      <c r="E1455" s="14">
        <f t="shared" si="330"/>
        <v>7789443090.3500023</v>
      </c>
      <c r="F1455" s="53" t="s">
        <v>18</v>
      </c>
      <c r="G1455" s="14">
        <v>46049689069</v>
      </c>
      <c r="H1455" s="53" t="s">
        <v>18</v>
      </c>
      <c r="I1455" s="5" t="s">
        <v>18</v>
      </c>
      <c r="J1455" s="13" t="s">
        <v>18</v>
      </c>
      <c r="K1455" s="13" t="s">
        <v>18</v>
      </c>
      <c r="L1455" s="14"/>
      <c r="M1455" s="14"/>
      <c r="N1455" s="14"/>
      <c r="O1455" s="72"/>
      <c r="P1455" s="72"/>
      <c r="Q1455" s="70" t="s">
        <v>18</v>
      </c>
      <c r="R1455" s="70"/>
      <c r="S1455" s="12" t="s">
        <v>18</v>
      </c>
      <c r="T1455" s="71" t="s">
        <v>18</v>
      </c>
      <c r="U1455" s="71"/>
    </row>
    <row r="1456" spans="1:21">
      <c r="A1456" s="7" t="s">
        <v>1841</v>
      </c>
      <c r="B1456" s="52" t="s">
        <v>18</v>
      </c>
      <c r="C1456" s="16"/>
      <c r="D1456" s="16"/>
      <c r="E1456" s="16"/>
      <c r="F1456" s="61" t="s">
        <v>18</v>
      </c>
      <c r="G1456" s="16"/>
      <c r="H1456" s="61" t="s">
        <v>18</v>
      </c>
      <c r="I1456" s="8" t="s">
        <v>18</v>
      </c>
      <c r="J1456" s="10" t="s">
        <v>18</v>
      </c>
      <c r="K1456" s="10" t="s">
        <v>18</v>
      </c>
      <c r="L1456" s="16"/>
      <c r="M1456" s="16"/>
      <c r="N1456" s="16"/>
      <c r="O1456" s="75"/>
      <c r="P1456" s="75"/>
      <c r="Q1456" s="68" t="s">
        <v>18</v>
      </c>
      <c r="R1456" s="68"/>
      <c r="S1456" s="9" t="s">
        <v>18</v>
      </c>
      <c r="T1456" s="69" t="s">
        <v>18</v>
      </c>
      <c r="U1456" s="69"/>
    </row>
    <row r="1457" spans="1:21" ht="25.5">
      <c r="A1457" s="11" t="s">
        <v>1842</v>
      </c>
      <c r="B1457" s="31" t="s">
        <v>18</v>
      </c>
      <c r="C1457" s="14"/>
      <c r="D1457" s="14"/>
      <c r="E1457" s="14"/>
      <c r="F1457" s="53" t="s">
        <v>18</v>
      </c>
      <c r="G1457" s="14"/>
      <c r="H1457" s="53" t="s">
        <v>18</v>
      </c>
      <c r="I1457" s="5" t="s">
        <v>18</v>
      </c>
      <c r="J1457" s="13" t="s">
        <v>18</v>
      </c>
      <c r="K1457" s="13" t="s">
        <v>18</v>
      </c>
      <c r="L1457" s="14"/>
      <c r="M1457" s="14"/>
      <c r="N1457" s="14"/>
      <c r="O1457" s="72"/>
      <c r="P1457" s="72"/>
      <c r="Q1457" s="70" t="s">
        <v>18</v>
      </c>
      <c r="R1457" s="70"/>
      <c r="S1457" s="12" t="s">
        <v>18</v>
      </c>
      <c r="T1457" s="71" t="s">
        <v>18</v>
      </c>
      <c r="U1457" s="71"/>
    </row>
    <row r="1458" spans="1:21" ht="25.5">
      <c r="A1458" s="13" t="s">
        <v>1843</v>
      </c>
      <c r="B1458" s="31" t="s">
        <v>310</v>
      </c>
      <c r="C1458" s="50">
        <v>237822412</v>
      </c>
      <c r="D1458" s="14">
        <v>511139943</v>
      </c>
      <c r="E1458" s="14">
        <f>D1458-C1458</f>
        <v>273317531</v>
      </c>
      <c r="F1458" s="53">
        <f>IFERROR((D1458/C1458-1)*100,0)</f>
        <v>114.92505214352971</v>
      </c>
      <c r="G1458" s="14">
        <v>786915528</v>
      </c>
      <c r="H1458" s="53">
        <v>65</v>
      </c>
      <c r="I1458" s="5" t="s">
        <v>18</v>
      </c>
      <c r="J1458" s="13" t="s">
        <v>18</v>
      </c>
      <c r="K1458" s="13" t="s">
        <v>18</v>
      </c>
      <c r="L1458" s="14"/>
      <c r="M1458" s="14"/>
      <c r="N1458" s="14"/>
      <c r="O1458" s="72"/>
      <c r="P1458" s="72"/>
      <c r="Q1458" s="70" t="s">
        <v>18</v>
      </c>
      <c r="R1458" s="70"/>
      <c r="S1458" s="12" t="s">
        <v>18</v>
      </c>
      <c r="T1458" s="71" t="s">
        <v>18</v>
      </c>
      <c r="U1458" s="71"/>
    </row>
    <row r="1459" spans="1:21">
      <c r="A1459" s="13" t="s">
        <v>1844</v>
      </c>
      <c r="B1459" s="31" t="s">
        <v>18</v>
      </c>
      <c r="C1459" s="50"/>
      <c r="D1459" s="14"/>
      <c r="E1459" s="14"/>
      <c r="F1459" s="53" t="s">
        <v>18</v>
      </c>
      <c r="G1459" s="14"/>
      <c r="H1459" s="53" t="s">
        <v>18</v>
      </c>
      <c r="I1459" s="5" t="s">
        <v>23</v>
      </c>
      <c r="J1459" s="13" t="s">
        <v>1845</v>
      </c>
      <c r="K1459" s="13" t="s">
        <v>1846</v>
      </c>
      <c r="L1459" s="14">
        <v>19</v>
      </c>
      <c r="M1459" s="14">
        <v>0</v>
      </c>
      <c r="N1459" s="14">
        <v>0</v>
      </c>
      <c r="O1459" s="72">
        <v>0</v>
      </c>
      <c r="P1459" s="72"/>
      <c r="Q1459" s="70" t="s">
        <v>26</v>
      </c>
      <c r="R1459" s="70"/>
      <c r="S1459" s="15">
        <v>0</v>
      </c>
      <c r="T1459" s="71" t="s">
        <v>18</v>
      </c>
      <c r="U1459" s="71"/>
    </row>
    <row r="1460" spans="1:21">
      <c r="A1460" s="2"/>
      <c r="B1460" s="31" t="s">
        <v>29</v>
      </c>
      <c r="C1460" s="50">
        <f>+C1458</f>
        <v>237822412</v>
      </c>
      <c r="D1460" s="14">
        <v>511139943</v>
      </c>
      <c r="E1460" s="14">
        <f t="shared" ref="E1460:E1461" si="331">D1460-C1460</f>
        <v>273317531</v>
      </c>
      <c r="F1460" s="53">
        <f t="shared" ref="F1460:F1461" si="332">IFERROR((D1460/C1460-1)*100,0)</f>
        <v>114.92505214352971</v>
      </c>
      <c r="G1460" s="14">
        <v>786915528</v>
      </c>
      <c r="H1460" s="53">
        <v>65</v>
      </c>
      <c r="I1460" s="5" t="s">
        <v>18</v>
      </c>
      <c r="J1460" s="13" t="s">
        <v>18</v>
      </c>
      <c r="K1460" s="13" t="s">
        <v>18</v>
      </c>
      <c r="L1460" s="14"/>
      <c r="M1460" s="14"/>
      <c r="N1460" s="14"/>
      <c r="O1460" s="72"/>
      <c r="P1460" s="72"/>
      <c r="Q1460" s="70" t="s">
        <v>18</v>
      </c>
      <c r="R1460" s="70"/>
      <c r="S1460" s="12" t="s">
        <v>18</v>
      </c>
      <c r="T1460" s="71" t="s">
        <v>18</v>
      </c>
      <c r="U1460" s="71"/>
    </row>
    <row r="1461" spans="1:21" ht="25.5">
      <c r="A1461" s="13" t="s">
        <v>1847</v>
      </c>
      <c r="B1461" s="31" t="s">
        <v>310</v>
      </c>
      <c r="C1461" s="50">
        <v>254919961</v>
      </c>
      <c r="D1461" s="14">
        <v>301712746</v>
      </c>
      <c r="E1461" s="14">
        <f t="shared" si="331"/>
        <v>46792785</v>
      </c>
      <c r="F1461" s="53">
        <f t="shared" si="332"/>
        <v>18.355873277416677</v>
      </c>
      <c r="G1461" s="14">
        <v>466557752</v>
      </c>
      <c r="H1461" s="53">
        <v>64.7</v>
      </c>
      <c r="I1461" s="5" t="s">
        <v>18</v>
      </c>
      <c r="J1461" s="13" t="s">
        <v>18</v>
      </c>
      <c r="K1461" s="13" t="s">
        <v>18</v>
      </c>
      <c r="L1461" s="14"/>
      <c r="M1461" s="14"/>
      <c r="N1461" s="14"/>
      <c r="O1461" s="72"/>
      <c r="P1461" s="72"/>
      <c r="Q1461" s="70" t="s">
        <v>18</v>
      </c>
      <c r="R1461" s="70"/>
      <c r="S1461" s="12" t="s">
        <v>18</v>
      </c>
      <c r="T1461" s="71" t="s">
        <v>18</v>
      </c>
      <c r="U1461" s="71"/>
    </row>
    <row r="1462" spans="1:21" ht="25.5">
      <c r="A1462" s="13" t="s">
        <v>1848</v>
      </c>
      <c r="B1462" s="31" t="s">
        <v>18</v>
      </c>
      <c r="C1462" s="50"/>
      <c r="D1462" s="14"/>
      <c r="E1462" s="14"/>
      <c r="F1462" s="53" t="s">
        <v>18</v>
      </c>
      <c r="G1462" s="14"/>
      <c r="H1462" s="53" t="s">
        <v>18</v>
      </c>
      <c r="I1462" s="5" t="s">
        <v>23</v>
      </c>
      <c r="J1462" s="13" t="s">
        <v>1849</v>
      </c>
      <c r="K1462" s="13" t="s">
        <v>1850</v>
      </c>
      <c r="L1462" s="14">
        <v>19100</v>
      </c>
      <c r="M1462" s="14">
        <v>14700</v>
      </c>
      <c r="N1462" s="14">
        <v>12554</v>
      </c>
      <c r="O1462" s="72">
        <v>13062</v>
      </c>
      <c r="P1462" s="72"/>
      <c r="Q1462" s="74">
        <v>68.400000000000006</v>
      </c>
      <c r="R1462" s="74"/>
      <c r="S1462" s="15">
        <v>-11.1</v>
      </c>
      <c r="T1462" s="71" t="s">
        <v>1851</v>
      </c>
      <c r="U1462" s="71"/>
    </row>
    <row r="1463" spans="1:21">
      <c r="A1463" s="2"/>
      <c r="B1463" s="31" t="s">
        <v>18</v>
      </c>
      <c r="C1463" s="50"/>
      <c r="D1463" s="14"/>
      <c r="E1463" s="14"/>
      <c r="F1463" s="53" t="s">
        <v>18</v>
      </c>
      <c r="G1463" s="14"/>
      <c r="H1463" s="53" t="s">
        <v>18</v>
      </c>
      <c r="I1463" s="5" t="s">
        <v>23</v>
      </c>
      <c r="J1463" s="13" t="s">
        <v>1852</v>
      </c>
      <c r="K1463" s="13" t="s">
        <v>1850</v>
      </c>
      <c r="L1463" s="14">
        <v>4000000</v>
      </c>
      <c r="M1463" s="14">
        <v>0</v>
      </c>
      <c r="N1463" s="14">
        <v>0</v>
      </c>
      <c r="O1463" s="72">
        <v>0</v>
      </c>
      <c r="P1463" s="72"/>
      <c r="Q1463" s="70" t="s">
        <v>69</v>
      </c>
      <c r="R1463" s="70"/>
      <c r="S1463" s="15">
        <v>0</v>
      </c>
      <c r="T1463" s="71"/>
      <c r="U1463" s="71"/>
    </row>
    <row r="1464" spans="1:21">
      <c r="A1464" s="2"/>
      <c r="B1464" s="31" t="s">
        <v>29</v>
      </c>
      <c r="C1464" s="50">
        <f>+C1461</f>
        <v>254919961</v>
      </c>
      <c r="D1464" s="14">
        <v>301712746</v>
      </c>
      <c r="E1464" s="14">
        <f t="shared" ref="E1464:E1465" si="333">D1464-C1464</f>
        <v>46792785</v>
      </c>
      <c r="F1464" s="53">
        <f t="shared" ref="F1464:F1465" si="334">IFERROR((D1464/C1464-1)*100,0)</f>
        <v>18.355873277416677</v>
      </c>
      <c r="G1464" s="14">
        <v>466557752</v>
      </c>
      <c r="H1464" s="53">
        <v>64.7</v>
      </c>
      <c r="I1464" s="5" t="s">
        <v>18</v>
      </c>
      <c r="J1464" s="13" t="s">
        <v>18</v>
      </c>
      <c r="K1464" s="13" t="s">
        <v>18</v>
      </c>
      <c r="L1464" s="14"/>
      <c r="M1464" s="14"/>
      <c r="N1464" s="14"/>
      <c r="O1464" s="72"/>
      <c r="P1464" s="72"/>
      <c r="Q1464" s="70" t="s">
        <v>18</v>
      </c>
      <c r="R1464" s="70"/>
      <c r="S1464" s="12" t="s">
        <v>18</v>
      </c>
      <c r="T1464" s="71" t="s">
        <v>18</v>
      </c>
      <c r="U1464" s="71"/>
    </row>
    <row r="1465" spans="1:21" ht="25.5">
      <c r="A1465" s="13" t="s">
        <v>1853</v>
      </c>
      <c r="B1465" s="31" t="s">
        <v>310</v>
      </c>
      <c r="C1465" s="50">
        <v>202964581</v>
      </c>
      <c r="D1465" s="14">
        <v>258386116</v>
      </c>
      <c r="E1465" s="14">
        <f t="shared" si="333"/>
        <v>55421535</v>
      </c>
      <c r="F1465" s="53">
        <f t="shared" si="334"/>
        <v>27.306013062446599</v>
      </c>
      <c r="G1465" s="14">
        <v>419743916</v>
      </c>
      <c r="H1465" s="53">
        <v>61.6</v>
      </c>
      <c r="I1465" s="5" t="s">
        <v>18</v>
      </c>
      <c r="J1465" s="13" t="s">
        <v>18</v>
      </c>
      <c r="K1465" s="13" t="s">
        <v>18</v>
      </c>
      <c r="L1465" s="14"/>
      <c r="M1465" s="14"/>
      <c r="N1465" s="14"/>
      <c r="O1465" s="72"/>
      <c r="P1465" s="72"/>
      <c r="Q1465" s="70" t="s">
        <v>18</v>
      </c>
      <c r="R1465" s="70"/>
      <c r="S1465" s="12" t="s">
        <v>18</v>
      </c>
      <c r="T1465" s="71" t="s">
        <v>18</v>
      </c>
      <c r="U1465" s="71"/>
    </row>
    <row r="1466" spans="1:21">
      <c r="A1466" s="13" t="s">
        <v>1854</v>
      </c>
      <c r="B1466" s="31" t="s">
        <v>18</v>
      </c>
      <c r="C1466" s="50"/>
      <c r="D1466" s="14"/>
      <c r="E1466" s="14"/>
      <c r="F1466" s="53" t="s">
        <v>18</v>
      </c>
      <c r="G1466" s="14"/>
      <c r="H1466" s="53" t="s">
        <v>18</v>
      </c>
      <c r="I1466" s="5" t="s">
        <v>23</v>
      </c>
      <c r="J1466" s="13" t="s">
        <v>1855</v>
      </c>
      <c r="K1466" s="13" t="s">
        <v>1699</v>
      </c>
      <c r="L1466" s="14">
        <v>40</v>
      </c>
      <c r="M1466" s="14">
        <v>30</v>
      </c>
      <c r="N1466" s="14">
        <v>23</v>
      </c>
      <c r="O1466" s="72">
        <v>13.6</v>
      </c>
      <c r="P1466" s="72"/>
      <c r="Q1466" s="76">
        <f>+O1466/L1466*100</f>
        <v>34</v>
      </c>
      <c r="R1466" s="76"/>
      <c r="S1466" s="53">
        <f>+(O1466/M1466-1)*100</f>
        <v>-54.666666666666664</v>
      </c>
      <c r="T1466" s="71" t="s">
        <v>1851</v>
      </c>
      <c r="U1466" s="71"/>
    </row>
    <row r="1467" spans="1:21" ht="25.5">
      <c r="A1467" s="2"/>
      <c r="B1467" s="31" t="s">
        <v>18</v>
      </c>
      <c r="C1467" s="50"/>
      <c r="D1467" s="14"/>
      <c r="E1467" s="14"/>
      <c r="F1467" s="53" t="s">
        <v>18</v>
      </c>
      <c r="G1467" s="14"/>
      <c r="H1467" s="53" t="s">
        <v>18</v>
      </c>
      <c r="I1467" s="5" t="s">
        <v>23</v>
      </c>
      <c r="J1467" s="13" t="s">
        <v>1856</v>
      </c>
      <c r="K1467" s="13" t="s">
        <v>1857</v>
      </c>
      <c r="L1467" s="14">
        <v>225</v>
      </c>
      <c r="M1467" s="14">
        <v>0</v>
      </c>
      <c r="N1467" s="14">
        <v>209</v>
      </c>
      <c r="O1467" s="72">
        <v>0</v>
      </c>
      <c r="P1467" s="72"/>
      <c r="Q1467" s="70" t="s">
        <v>69</v>
      </c>
      <c r="R1467" s="70"/>
      <c r="S1467" s="15">
        <v>0</v>
      </c>
      <c r="T1467" s="71" t="s">
        <v>18</v>
      </c>
      <c r="U1467" s="71"/>
    </row>
    <row r="1468" spans="1:21">
      <c r="A1468" s="2"/>
      <c r="B1468" s="31" t="s">
        <v>18</v>
      </c>
      <c r="C1468" s="50"/>
      <c r="D1468" s="14"/>
      <c r="E1468" s="14"/>
      <c r="F1468" s="53" t="s">
        <v>18</v>
      </c>
      <c r="G1468" s="14"/>
      <c r="H1468" s="53" t="s">
        <v>18</v>
      </c>
      <c r="I1468" s="5" t="s">
        <v>23</v>
      </c>
      <c r="J1468" s="13" t="s">
        <v>1858</v>
      </c>
      <c r="K1468" s="13" t="s">
        <v>1859</v>
      </c>
      <c r="L1468" s="14">
        <v>250</v>
      </c>
      <c r="M1468" s="14">
        <v>185</v>
      </c>
      <c r="N1468" s="14">
        <v>340</v>
      </c>
      <c r="O1468" s="72">
        <v>378</v>
      </c>
      <c r="P1468" s="72"/>
      <c r="Q1468" s="76">
        <f>+O1468/L1468*100</f>
        <v>151.19999999999999</v>
      </c>
      <c r="R1468" s="76"/>
      <c r="S1468" s="53">
        <f>+(O1468/M1468-1)*100</f>
        <v>104.32432432432432</v>
      </c>
      <c r="T1468" s="71" t="s">
        <v>1860</v>
      </c>
      <c r="U1468" s="71"/>
    </row>
    <row r="1469" spans="1:21">
      <c r="A1469" s="2"/>
      <c r="B1469" s="31" t="s">
        <v>29</v>
      </c>
      <c r="C1469" s="50">
        <f>+C1465</f>
        <v>202964581</v>
      </c>
      <c r="D1469" s="14">
        <v>258386116</v>
      </c>
      <c r="E1469" s="14">
        <f t="shared" ref="E1469:E1470" si="335">D1469-C1469</f>
        <v>55421535</v>
      </c>
      <c r="F1469" s="53">
        <f t="shared" ref="F1469:F1470" si="336">IFERROR((D1469/C1469-1)*100,0)</f>
        <v>27.306013062446599</v>
      </c>
      <c r="G1469" s="14">
        <v>419743916</v>
      </c>
      <c r="H1469" s="53">
        <v>61.6</v>
      </c>
      <c r="I1469" s="5" t="s">
        <v>18</v>
      </c>
      <c r="J1469" s="13" t="s">
        <v>18</v>
      </c>
      <c r="K1469" s="13" t="s">
        <v>18</v>
      </c>
      <c r="L1469" s="14"/>
      <c r="M1469" s="14"/>
      <c r="N1469" s="14"/>
      <c r="O1469" s="72"/>
      <c r="P1469" s="72"/>
      <c r="Q1469" s="70" t="s">
        <v>18</v>
      </c>
      <c r="R1469" s="70"/>
      <c r="S1469" s="12" t="s">
        <v>18</v>
      </c>
      <c r="T1469" s="71" t="s">
        <v>18</v>
      </c>
      <c r="U1469" s="71"/>
    </row>
    <row r="1470" spans="1:21" ht="25.5">
      <c r="A1470" s="13" t="s">
        <v>1861</v>
      </c>
      <c r="B1470" s="31" t="s">
        <v>310</v>
      </c>
      <c r="C1470" s="50">
        <v>127958325</v>
      </c>
      <c r="D1470" s="14">
        <v>164117097</v>
      </c>
      <c r="E1470" s="14">
        <f t="shared" si="335"/>
        <v>36158772</v>
      </c>
      <c r="F1470" s="53">
        <f t="shared" si="336"/>
        <v>28.25824111092421</v>
      </c>
      <c r="G1470" s="14">
        <v>271248603</v>
      </c>
      <c r="H1470" s="53">
        <v>60.5</v>
      </c>
      <c r="I1470" s="5" t="s">
        <v>18</v>
      </c>
      <c r="J1470" s="13" t="s">
        <v>18</v>
      </c>
      <c r="K1470" s="13" t="s">
        <v>18</v>
      </c>
      <c r="L1470" s="14"/>
      <c r="M1470" s="14"/>
      <c r="N1470" s="14"/>
      <c r="O1470" s="72"/>
      <c r="P1470" s="72"/>
      <c r="Q1470" s="70" t="s">
        <v>18</v>
      </c>
      <c r="R1470" s="70"/>
      <c r="S1470" s="12" t="s">
        <v>18</v>
      </c>
      <c r="T1470" s="71" t="s">
        <v>18</v>
      </c>
      <c r="U1470" s="71"/>
    </row>
    <row r="1471" spans="1:21">
      <c r="A1471" s="13" t="s">
        <v>1862</v>
      </c>
      <c r="B1471" s="31" t="s">
        <v>18</v>
      </c>
      <c r="C1471" s="50"/>
      <c r="D1471" s="14"/>
      <c r="E1471" s="14"/>
      <c r="F1471" s="53" t="s">
        <v>18</v>
      </c>
      <c r="G1471" s="14"/>
      <c r="H1471" s="53" t="s">
        <v>18</v>
      </c>
      <c r="I1471" s="5" t="s">
        <v>23</v>
      </c>
      <c r="J1471" s="13" t="s">
        <v>1863</v>
      </c>
      <c r="K1471" s="13" t="s">
        <v>182</v>
      </c>
      <c r="L1471" s="14">
        <v>85</v>
      </c>
      <c r="M1471" s="14">
        <v>0</v>
      </c>
      <c r="N1471" s="14">
        <v>0</v>
      </c>
      <c r="O1471" s="72">
        <v>0</v>
      </c>
      <c r="P1471" s="72"/>
      <c r="Q1471" s="76">
        <v>0</v>
      </c>
      <c r="R1471" s="76"/>
      <c r="S1471" s="15">
        <v>0</v>
      </c>
      <c r="T1471" s="71" t="s">
        <v>18</v>
      </c>
      <c r="U1471" s="71"/>
    </row>
    <row r="1472" spans="1:21">
      <c r="A1472" s="2"/>
      <c r="B1472" s="31" t="s">
        <v>18</v>
      </c>
      <c r="C1472" s="50"/>
      <c r="D1472" s="14"/>
      <c r="E1472" s="14"/>
      <c r="F1472" s="53" t="s">
        <v>18</v>
      </c>
      <c r="G1472" s="14"/>
      <c r="H1472" s="53" t="s">
        <v>18</v>
      </c>
      <c r="I1472" s="5" t="s">
        <v>23</v>
      </c>
      <c r="J1472" s="13" t="s">
        <v>1864</v>
      </c>
      <c r="K1472" s="13" t="s">
        <v>1865</v>
      </c>
      <c r="L1472" s="14">
        <v>300</v>
      </c>
      <c r="M1472" s="14">
        <v>300</v>
      </c>
      <c r="N1472" s="14">
        <v>311</v>
      </c>
      <c r="O1472" s="72">
        <v>338</v>
      </c>
      <c r="P1472" s="72"/>
      <c r="Q1472" s="70" t="s">
        <v>69</v>
      </c>
      <c r="R1472" s="70"/>
      <c r="S1472" s="53">
        <f>+(O1472/M1472-1)*100</f>
        <v>12.666666666666671</v>
      </c>
      <c r="T1472" s="71" t="s">
        <v>1866</v>
      </c>
      <c r="U1472" s="71"/>
    </row>
    <row r="1473" spans="1:21" ht="25.5">
      <c r="A1473" s="2"/>
      <c r="B1473" s="31" t="s">
        <v>18</v>
      </c>
      <c r="C1473" s="50"/>
      <c r="D1473" s="14"/>
      <c r="E1473" s="14"/>
      <c r="F1473" s="53" t="s">
        <v>18</v>
      </c>
      <c r="G1473" s="14"/>
      <c r="H1473" s="53" t="s">
        <v>18</v>
      </c>
      <c r="I1473" s="5" t="s">
        <v>23</v>
      </c>
      <c r="J1473" s="13" t="s">
        <v>1867</v>
      </c>
      <c r="K1473" s="13" t="s">
        <v>191</v>
      </c>
      <c r="L1473" s="14">
        <v>280</v>
      </c>
      <c r="M1473" s="14">
        <v>0</v>
      </c>
      <c r="N1473" s="14">
        <v>0</v>
      </c>
      <c r="O1473" s="72">
        <v>0</v>
      </c>
      <c r="P1473" s="72"/>
      <c r="Q1473" s="76">
        <v>0</v>
      </c>
      <c r="R1473" s="76"/>
      <c r="S1473" s="15">
        <v>0</v>
      </c>
      <c r="T1473" s="71" t="s">
        <v>18</v>
      </c>
      <c r="U1473" s="71"/>
    </row>
    <row r="1474" spans="1:21" ht="25.5">
      <c r="A1474" s="2"/>
      <c r="B1474" s="31" t="s">
        <v>18</v>
      </c>
      <c r="C1474" s="50"/>
      <c r="D1474" s="14"/>
      <c r="E1474" s="14"/>
      <c r="F1474" s="53" t="s">
        <v>18</v>
      </c>
      <c r="G1474" s="14"/>
      <c r="H1474" s="53" t="s">
        <v>18</v>
      </c>
      <c r="I1474" s="5" t="s">
        <v>23</v>
      </c>
      <c r="J1474" s="13" t="s">
        <v>1867</v>
      </c>
      <c r="K1474" s="13" t="s">
        <v>48</v>
      </c>
      <c r="L1474" s="14">
        <v>890</v>
      </c>
      <c r="M1474" s="14">
        <v>0</v>
      </c>
      <c r="N1474" s="14">
        <v>0</v>
      </c>
      <c r="O1474" s="72">
        <v>0</v>
      </c>
      <c r="P1474" s="72"/>
      <c r="Q1474" s="76">
        <v>0</v>
      </c>
      <c r="R1474" s="76"/>
      <c r="S1474" s="15">
        <v>0</v>
      </c>
      <c r="T1474" s="71" t="s">
        <v>18</v>
      </c>
      <c r="U1474" s="71"/>
    </row>
    <row r="1475" spans="1:21" ht="25.5">
      <c r="A1475" s="2"/>
      <c r="B1475" s="31" t="s">
        <v>18</v>
      </c>
      <c r="C1475" s="50"/>
      <c r="D1475" s="14"/>
      <c r="E1475" s="14"/>
      <c r="F1475" s="53" t="s">
        <v>18</v>
      </c>
      <c r="G1475" s="14"/>
      <c r="H1475" s="53" t="s">
        <v>18</v>
      </c>
      <c r="I1475" s="5" t="s">
        <v>23</v>
      </c>
      <c r="J1475" s="13" t="s">
        <v>1867</v>
      </c>
      <c r="K1475" s="13" t="s">
        <v>1868</v>
      </c>
      <c r="L1475" s="14">
        <v>60</v>
      </c>
      <c r="M1475" s="14">
        <v>0</v>
      </c>
      <c r="N1475" s="14">
        <v>0</v>
      </c>
      <c r="O1475" s="72">
        <v>0</v>
      </c>
      <c r="P1475" s="72"/>
      <c r="Q1475" s="76">
        <v>0</v>
      </c>
      <c r="R1475" s="76"/>
      <c r="S1475" s="15">
        <v>0</v>
      </c>
      <c r="T1475" s="71" t="s">
        <v>18</v>
      </c>
      <c r="U1475" s="71"/>
    </row>
    <row r="1476" spans="1:21">
      <c r="A1476" s="2"/>
      <c r="B1476" s="31" t="s">
        <v>18</v>
      </c>
      <c r="C1476" s="50"/>
      <c r="D1476" s="14"/>
      <c r="E1476" s="14"/>
      <c r="F1476" s="53" t="s">
        <v>18</v>
      </c>
      <c r="G1476" s="14"/>
      <c r="H1476" s="53" t="s">
        <v>18</v>
      </c>
      <c r="I1476" s="5" t="s">
        <v>23</v>
      </c>
      <c r="J1476" s="13" t="s">
        <v>1869</v>
      </c>
      <c r="K1476" s="13" t="s">
        <v>182</v>
      </c>
      <c r="L1476" s="14">
        <v>2</v>
      </c>
      <c r="M1476" s="14">
        <v>0</v>
      </c>
      <c r="N1476" s="14">
        <v>0</v>
      </c>
      <c r="O1476" s="72">
        <v>0</v>
      </c>
      <c r="P1476" s="72"/>
      <c r="Q1476" s="76">
        <v>0</v>
      </c>
      <c r="R1476" s="76"/>
      <c r="S1476" s="15">
        <v>0</v>
      </c>
      <c r="T1476" s="71" t="s">
        <v>18</v>
      </c>
      <c r="U1476" s="71"/>
    </row>
    <row r="1477" spans="1:21">
      <c r="A1477" s="2"/>
      <c r="B1477" s="31" t="s">
        <v>29</v>
      </c>
      <c r="C1477" s="50">
        <f>+C1470</f>
        <v>127958325</v>
      </c>
      <c r="D1477" s="14">
        <v>164117097</v>
      </c>
      <c r="E1477" s="14">
        <f t="shared" ref="E1477:E1478" si="337">D1477-C1477</f>
        <v>36158772</v>
      </c>
      <c r="F1477" s="53">
        <f t="shared" ref="F1477:F1478" si="338">IFERROR((D1477/C1477-1)*100,0)</f>
        <v>28.25824111092421</v>
      </c>
      <c r="G1477" s="14">
        <v>271248603</v>
      </c>
      <c r="H1477" s="53">
        <v>60.5</v>
      </c>
      <c r="I1477" s="5" t="s">
        <v>18</v>
      </c>
      <c r="J1477" s="13" t="s">
        <v>18</v>
      </c>
      <c r="K1477" s="13" t="s">
        <v>18</v>
      </c>
      <c r="L1477" s="14"/>
      <c r="M1477" s="14"/>
      <c r="N1477" s="14"/>
      <c r="O1477" s="72"/>
      <c r="P1477" s="72"/>
      <c r="Q1477" s="76"/>
      <c r="R1477" s="76"/>
      <c r="S1477" s="12" t="s">
        <v>18</v>
      </c>
      <c r="T1477" s="71" t="s">
        <v>18</v>
      </c>
      <c r="U1477" s="71"/>
    </row>
    <row r="1478" spans="1:21" ht="25.5">
      <c r="A1478" s="13" t="s">
        <v>1870</v>
      </c>
      <c r="B1478" s="31" t="s">
        <v>310</v>
      </c>
      <c r="C1478" s="50">
        <v>203627393</v>
      </c>
      <c r="D1478" s="14">
        <v>256852850</v>
      </c>
      <c r="E1478" s="14">
        <f t="shared" si="337"/>
        <v>53225457</v>
      </c>
      <c r="F1478" s="53">
        <f t="shared" si="338"/>
        <v>26.138652671352514</v>
      </c>
      <c r="G1478" s="14">
        <v>378839509</v>
      </c>
      <c r="H1478" s="53">
        <v>67.8</v>
      </c>
      <c r="I1478" s="5" t="s">
        <v>18</v>
      </c>
      <c r="J1478" s="13" t="s">
        <v>18</v>
      </c>
      <c r="K1478" s="13" t="s">
        <v>18</v>
      </c>
      <c r="L1478" s="14"/>
      <c r="M1478" s="14"/>
      <c r="N1478" s="14"/>
      <c r="O1478" s="72"/>
      <c r="P1478" s="72"/>
      <c r="Q1478" s="70" t="s">
        <v>18</v>
      </c>
      <c r="R1478" s="70"/>
      <c r="S1478" s="12" t="s">
        <v>18</v>
      </c>
      <c r="T1478" s="71" t="s">
        <v>18</v>
      </c>
      <c r="U1478" s="71"/>
    </row>
    <row r="1479" spans="1:21">
      <c r="A1479" s="13" t="s">
        <v>1871</v>
      </c>
      <c r="B1479" s="31" t="s">
        <v>18</v>
      </c>
      <c r="C1479" s="50"/>
      <c r="D1479" s="14"/>
      <c r="E1479" s="14"/>
      <c r="F1479" s="53" t="s">
        <v>18</v>
      </c>
      <c r="G1479" s="14"/>
      <c r="H1479" s="53" t="s">
        <v>18</v>
      </c>
      <c r="I1479" s="5" t="s">
        <v>23</v>
      </c>
      <c r="J1479" s="13" t="s">
        <v>1872</v>
      </c>
      <c r="K1479" s="13" t="s">
        <v>1873</v>
      </c>
      <c r="L1479" s="14">
        <v>2</v>
      </c>
      <c r="M1479" s="14">
        <v>0</v>
      </c>
      <c r="N1479" s="14">
        <v>0</v>
      </c>
      <c r="O1479" s="72">
        <v>0</v>
      </c>
      <c r="P1479" s="72"/>
      <c r="Q1479" s="76">
        <v>0</v>
      </c>
      <c r="R1479" s="76"/>
      <c r="S1479" s="15">
        <v>0</v>
      </c>
      <c r="T1479" s="71" t="s">
        <v>18</v>
      </c>
      <c r="U1479" s="71"/>
    </row>
    <row r="1480" spans="1:21">
      <c r="A1480" s="2"/>
      <c r="B1480" s="31" t="s">
        <v>29</v>
      </c>
      <c r="C1480" s="50">
        <f>+C1478</f>
        <v>203627393</v>
      </c>
      <c r="D1480" s="14">
        <v>256852850</v>
      </c>
      <c r="E1480" s="14">
        <f>D1480-C1480</f>
        <v>53225457</v>
      </c>
      <c r="F1480" s="53">
        <f>IFERROR((D1480/C1480-1)*100,0)</f>
        <v>26.138652671352514</v>
      </c>
      <c r="G1480" s="14">
        <v>378839509</v>
      </c>
      <c r="H1480" s="53">
        <v>67.8</v>
      </c>
      <c r="I1480" s="5" t="s">
        <v>18</v>
      </c>
      <c r="J1480" s="13" t="s">
        <v>18</v>
      </c>
      <c r="K1480" s="13" t="s">
        <v>18</v>
      </c>
      <c r="L1480" s="14"/>
      <c r="M1480" s="14"/>
      <c r="N1480" s="14"/>
      <c r="O1480" s="72"/>
      <c r="P1480" s="72"/>
      <c r="Q1480" s="70" t="s">
        <v>18</v>
      </c>
      <c r="R1480" s="70"/>
      <c r="S1480" s="12" t="s">
        <v>18</v>
      </c>
      <c r="T1480" s="71" t="s">
        <v>18</v>
      </c>
      <c r="U1480" s="71"/>
    </row>
    <row r="1481" spans="1:21" ht="25.5">
      <c r="A1481" s="23" t="s">
        <v>1874</v>
      </c>
      <c r="B1481" s="31" t="s">
        <v>18</v>
      </c>
      <c r="C1481" s="46"/>
      <c r="D1481" s="46"/>
      <c r="E1481" s="46"/>
      <c r="F1481" s="53" t="s">
        <v>18</v>
      </c>
      <c r="G1481" s="46"/>
      <c r="H1481" s="53" t="s">
        <v>18</v>
      </c>
      <c r="I1481" s="5" t="s">
        <v>18</v>
      </c>
      <c r="J1481" s="45" t="s">
        <v>18</v>
      </c>
      <c r="K1481" s="45" t="s">
        <v>18</v>
      </c>
      <c r="L1481" s="46"/>
      <c r="M1481" s="46"/>
      <c r="N1481" s="46"/>
      <c r="O1481" s="72"/>
      <c r="P1481" s="72"/>
      <c r="Q1481" s="70" t="s">
        <v>18</v>
      </c>
      <c r="R1481" s="70"/>
      <c r="S1481" s="44" t="s">
        <v>18</v>
      </c>
      <c r="T1481" s="71" t="s">
        <v>18</v>
      </c>
      <c r="U1481" s="71"/>
    </row>
    <row r="1482" spans="1:21" ht="25.5">
      <c r="A1482" s="45" t="s">
        <v>1875</v>
      </c>
      <c r="B1482" s="31" t="s">
        <v>198</v>
      </c>
      <c r="C1482" s="46">
        <v>66508327</v>
      </c>
      <c r="D1482" s="46">
        <v>93306323</v>
      </c>
      <c r="E1482" s="46">
        <f>D1482-C1482</f>
        <v>26797996</v>
      </c>
      <c r="F1482" s="53">
        <f>IFERROR((D1482/C1482-1)*100,0)</f>
        <v>40.292692973618173</v>
      </c>
      <c r="G1482" s="46">
        <v>269636738</v>
      </c>
      <c r="H1482" s="53">
        <v>34.6</v>
      </c>
      <c r="I1482" s="5" t="s">
        <v>18</v>
      </c>
      <c r="J1482" s="45" t="s">
        <v>18</v>
      </c>
      <c r="K1482" s="45" t="s">
        <v>18</v>
      </c>
      <c r="L1482" s="46"/>
      <c r="M1482" s="46"/>
      <c r="N1482" s="46"/>
      <c r="O1482" s="72"/>
      <c r="P1482" s="72"/>
      <c r="Q1482" s="70" t="s">
        <v>18</v>
      </c>
      <c r="R1482" s="70"/>
      <c r="S1482" s="44" t="s">
        <v>18</v>
      </c>
      <c r="T1482" s="71" t="s">
        <v>18</v>
      </c>
      <c r="U1482" s="71"/>
    </row>
    <row r="1483" spans="1:21" ht="25.5" customHeight="1">
      <c r="A1483" s="45" t="s">
        <v>1876</v>
      </c>
      <c r="B1483" s="31" t="s">
        <v>18</v>
      </c>
      <c r="C1483" s="46"/>
      <c r="D1483" s="46"/>
      <c r="E1483" s="46"/>
      <c r="F1483" s="53" t="s">
        <v>18</v>
      </c>
      <c r="G1483" s="46"/>
      <c r="H1483" s="53" t="s">
        <v>18</v>
      </c>
      <c r="I1483" s="5" t="s">
        <v>23</v>
      </c>
      <c r="J1483" s="45" t="s">
        <v>1877</v>
      </c>
      <c r="K1483" s="45" t="s">
        <v>1878</v>
      </c>
      <c r="L1483" s="46">
        <v>8000</v>
      </c>
      <c r="M1483" s="46">
        <v>6000</v>
      </c>
      <c r="N1483" s="50">
        <v>4918</v>
      </c>
      <c r="O1483" s="72">
        <v>5348</v>
      </c>
      <c r="P1483" s="72"/>
      <c r="Q1483" s="76">
        <f>+O1483/L1483*100</f>
        <v>66.849999999999994</v>
      </c>
      <c r="R1483" s="76"/>
      <c r="S1483" s="53">
        <f>+(O1483/M1483-1)*100</f>
        <v>-10.866666666666669</v>
      </c>
      <c r="T1483" s="71" t="s">
        <v>3815</v>
      </c>
      <c r="U1483" s="71"/>
    </row>
    <row r="1484" spans="1:21" ht="12.75" customHeight="1">
      <c r="A1484" s="2"/>
      <c r="B1484" s="31" t="s">
        <v>18</v>
      </c>
      <c r="C1484" s="46"/>
      <c r="D1484" s="46"/>
      <c r="E1484" s="46"/>
      <c r="F1484" s="53" t="s">
        <v>18</v>
      </c>
      <c r="G1484" s="46"/>
      <c r="H1484" s="53" t="s">
        <v>18</v>
      </c>
      <c r="I1484" s="5" t="s">
        <v>23</v>
      </c>
      <c r="J1484" s="45" t="s">
        <v>1879</v>
      </c>
      <c r="K1484" s="45" t="s">
        <v>1294</v>
      </c>
      <c r="L1484" s="46">
        <v>260</v>
      </c>
      <c r="M1484" s="46">
        <v>195</v>
      </c>
      <c r="N1484" s="50">
        <v>161</v>
      </c>
      <c r="O1484" s="72">
        <v>124</v>
      </c>
      <c r="P1484" s="72"/>
      <c r="Q1484" s="76">
        <f>+O1484/L1484*100</f>
        <v>47.692307692307693</v>
      </c>
      <c r="R1484" s="76"/>
      <c r="S1484" s="53">
        <f>+(O1484/M1484-1)*100</f>
        <v>-36.410256410256416</v>
      </c>
      <c r="T1484" s="71" t="s">
        <v>3816</v>
      </c>
      <c r="U1484" s="71"/>
    </row>
    <row r="1485" spans="1:21" ht="25.5" customHeight="1">
      <c r="A1485" s="2"/>
      <c r="B1485" s="31" t="s">
        <v>18</v>
      </c>
      <c r="C1485" s="46"/>
      <c r="D1485" s="46"/>
      <c r="E1485" s="46"/>
      <c r="F1485" s="53" t="s">
        <v>18</v>
      </c>
      <c r="G1485" s="46"/>
      <c r="H1485" s="53" t="s">
        <v>18</v>
      </c>
      <c r="I1485" s="5" t="s">
        <v>23</v>
      </c>
      <c r="J1485" s="45" t="s">
        <v>1880</v>
      </c>
      <c r="K1485" s="45" t="s">
        <v>430</v>
      </c>
      <c r="L1485" s="46">
        <v>15</v>
      </c>
      <c r="M1485" s="46">
        <v>11</v>
      </c>
      <c r="N1485" s="50">
        <v>10</v>
      </c>
      <c r="O1485" s="72">
        <v>9</v>
      </c>
      <c r="P1485" s="72"/>
      <c r="Q1485" s="76">
        <f>+O1485/L1485*100</f>
        <v>60</v>
      </c>
      <c r="R1485" s="76"/>
      <c r="S1485" s="53">
        <f>+(O1485/M1485-1)*100</f>
        <v>-18.181818181818176</v>
      </c>
      <c r="T1485" s="71" t="s">
        <v>3817</v>
      </c>
      <c r="U1485" s="71"/>
    </row>
    <row r="1486" spans="1:21" ht="12.75" customHeight="1">
      <c r="A1486" s="2"/>
      <c r="B1486" s="31" t="s">
        <v>18</v>
      </c>
      <c r="C1486" s="46"/>
      <c r="D1486" s="46"/>
      <c r="E1486" s="46"/>
      <c r="F1486" s="53" t="s">
        <v>18</v>
      </c>
      <c r="G1486" s="46"/>
      <c r="H1486" s="53" t="s">
        <v>18</v>
      </c>
      <c r="I1486" s="5" t="s">
        <v>23</v>
      </c>
      <c r="J1486" s="45" t="s">
        <v>1881</v>
      </c>
      <c r="K1486" s="45" t="s">
        <v>1882</v>
      </c>
      <c r="L1486" s="46">
        <v>40</v>
      </c>
      <c r="M1486" s="46">
        <v>30</v>
      </c>
      <c r="N1486" s="50">
        <v>24</v>
      </c>
      <c r="O1486" s="72">
        <v>21</v>
      </c>
      <c r="P1486" s="72"/>
      <c r="Q1486" s="76">
        <f>+O1486/L1486*100</f>
        <v>52.5</v>
      </c>
      <c r="R1486" s="76"/>
      <c r="S1486" s="53">
        <f>+(O1486/M1486-1)*100</f>
        <v>-30.000000000000004</v>
      </c>
      <c r="T1486" s="71" t="s">
        <v>3818</v>
      </c>
      <c r="U1486" s="71"/>
    </row>
    <row r="1487" spans="1:21" ht="12.75" customHeight="1">
      <c r="A1487" s="2"/>
      <c r="B1487" s="31" t="s">
        <v>29</v>
      </c>
      <c r="C1487" s="50">
        <v>66508327</v>
      </c>
      <c r="D1487" s="46">
        <v>93306323</v>
      </c>
      <c r="E1487" s="46">
        <f t="shared" ref="E1487:E1488" si="339">D1487-C1487</f>
        <v>26797996</v>
      </c>
      <c r="F1487" s="53">
        <f t="shared" ref="F1487:F1488" si="340">IFERROR((D1487/C1487-1)*100,0)</f>
        <v>40.292692973618173</v>
      </c>
      <c r="G1487" s="46">
        <v>269636738</v>
      </c>
      <c r="H1487" s="53">
        <v>34.6</v>
      </c>
      <c r="I1487" s="5" t="s">
        <v>18</v>
      </c>
      <c r="J1487" s="45" t="s">
        <v>18</v>
      </c>
      <c r="K1487" s="45" t="s">
        <v>18</v>
      </c>
      <c r="L1487" s="46"/>
      <c r="M1487" s="46"/>
      <c r="N1487" s="46"/>
      <c r="O1487" s="72"/>
      <c r="P1487" s="72"/>
      <c r="Q1487" s="70" t="s">
        <v>18</v>
      </c>
      <c r="R1487" s="70"/>
      <c r="S1487" s="44" t="s">
        <v>18</v>
      </c>
      <c r="T1487" s="71" t="s">
        <v>18</v>
      </c>
      <c r="U1487" s="71"/>
    </row>
    <row r="1488" spans="1:21" ht="25.5">
      <c r="A1488" s="45" t="s">
        <v>1883</v>
      </c>
      <c r="B1488" s="31" t="s">
        <v>198</v>
      </c>
      <c r="C1488" s="50">
        <v>5694507749</v>
      </c>
      <c r="D1488" s="46">
        <v>4522568010</v>
      </c>
      <c r="E1488" s="46">
        <f t="shared" si="339"/>
        <v>-1171939739</v>
      </c>
      <c r="F1488" s="53">
        <f t="shared" si="340"/>
        <v>-20.580176384970272</v>
      </c>
      <c r="G1488" s="46">
        <v>8719520792</v>
      </c>
      <c r="H1488" s="53">
        <v>51.9</v>
      </c>
      <c r="I1488" s="5" t="s">
        <v>18</v>
      </c>
      <c r="J1488" s="45" t="s">
        <v>18</v>
      </c>
      <c r="K1488" s="45" t="s">
        <v>18</v>
      </c>
      <c r="L1488" s="46"/>
      <c r="M1488" s="46"/>
      <c r="N1488" s="46"/>
      <c r="O1488" s="72"/>
      <c r="P1488" s="72"/>
      <c r="Q1488" s="70" t="s">
        <v>18</v>
      </c>
      <c r="R1488" s="70"/>
      <c r="S1488" s="44" t="s">
        <v>18</v>
      </c>
      <c r="T1488" s="71" t="s">
        <v>18</v>
      </c>
      <c r="U1488" s="71"/>
    </row>
    <row r="1489" spans="1:21" ht="25.5">
      <c r="A1489" s="45" t="s">
        <v>1884</v>
      </c>
      <c r="B1489" s="31" t="s">
        <v>18</v>
      </c>
      <c r="C1489" s="50"/>
      <c r="D1489" s="46"/>
      <c r="E1489" s="46"/>
      <c r="F1489" s="53" t="s">
        <v>18</v>
      </c>
      <c r="G1489" s="46"/>
      <c r="H1489" s="53" t="s">
        <v>18</v>
      </c>
      <c r="I1489" s="5" t="s">
        <v>23</v>
      </c>
      <c r="J1489" s="45" t="s">
        <v>1885</v>
      </c>
      <c r="K1489" s="45" t="s">
        <v>1524</v>
      </c>
      <c r="L1489" s="46">
        <v>11</v>
      </c>
      <c r="M1489" s="46">
        <v>8</v>
      </c>
      <c r="N1489" s="46">
        <v>12</v>
      </c>
      <c r="O1489" s="72">
        <v>5</v>
      </c>
      <c r="P1489" s="72"/>
      <c r="Q1489" s="74">
        <v>45.5</v>
      </c>
      <c r="R1489" s="74"/>
      <c r="S1489" s="47">
        <v>-37.5</v>
      </c>
      <c r="T1489" s="71" t="s">
        <v>3819</v>
      </c>
      <c r="U1489" s="71"/>
    </row>
    <row r="1490" spans="1:21" ht="25.5" customHeight="1">
      <c r="A1490" s="2"/>
      <c r="B1490" s="31" t="s">
        <v>18</v>
      </c>
      <c r="C1490" s="50"/>
      <c r="D1490" s="46"/>
      <c r="E1490" s="46"/>
      <c r="F1490" s="53" t="s">
        <v>18</v>
      </c>
      <c r="G1490" s="46"/>
      <c r="H1490" s="53" t="s">
        <v>18</v>
      </c>
      <c r="I1490" s="5" t="s">
        <v>23</v>
      </c>
      <c r="J1490" s="45" t="s">
        <v>1886</v>
      </c>
      <c r="K1490" s="45" t="s">
        <v>1887</v>
      </c>
      <c r="L1490" s="46">
        <v>3000000</v>
      </c>
      <c r="M1490" s="46">
        <v>3000000</v>
      </c>
      <c r="N1490" s="46" t="s">
        <v>3472</v>
      </c>
      <c r="O1490" s="72">
        <v>2583921</v>
      </c>
      <c r="P1490" s="72"/>
      <c r="Q1490" s="70" t="s">
        <v>69</v>
      </c>
      <c r="R1490" s="70"/>
      <c r="S1490" s="47">
        <v>-13.9</v>
      </c>
      <c r="T1490" s="71" t="s">
        <v>3820</v>
      </c>
      <c r="U1490" s="71"/>
    </row>
    <row r="1491" spans="1:21">
      <c r="A1491" s="2"/>
      <c r="B1491" s="31" t="s">
        <v>29</v>
      </c>
      <c r="C1491" s="50">
        <v>5694507749</v>
      </c>
      <c r="D1491" s="46">
        <v>4522568010</v>
      </c>
      <c r="E1491" s="46">
        <f t="shared" ref="E1491:E1492" si="341">D1491-C1491</f>
        <v>-1171939739</v>
      </c>
      <c r="F1491" s="53">
        <f t="shared" ref="F1491:F1492" si="342">IFERROR((D1491/C1491-1)*100,0)</f>
        <v>-20.580176384970272</v>
      </c>
      <c r="G1491" s="46">
        <v>8719520792</v>
      </c>
      <c r="H1491" s="53">
        <v>51.9</v>
      </c>
      <c r="I1491" s="5" t="s">
        <v>18</v>
      </c>
      <c r="J1491" s="45" t="s">
        <v>18</v>
      </c>
      <c r="K1491" s="45" t="s">
        <v>18</v>
      </c>
      <c r="L1491" s="46"/>
      <c r="M1491" s="46"/>
      <c r="N1491" s="46"/>
      <c r="O1491" s="72"/>
      <c r="P1491" s="72"/>
      <c r="Q1491" s="70" t="s">
        <v>18</v>
      </c>
      <c r="R1491" s="70"/>
      <c r="S1491" s="44" t="s">
        <v>18</v>
      </c>
      <c r="T1491" s="71" t="s">
        <v>18</v>
      </c>
      <c r="U1491" s="71"/>
    </row>
    <row r="1492" spans="1:21" ht="25.5">
      <c r="A1492" s="45" t="s">
        <v>1888</v>
      </c>
      <c r="B1492" s="31" t="s">
        <v>198</v>
      </c>
      <c r="C1492" s="50">
        <v>78135833917</v>
      </c>
      <c r="D1492" s="46">
        <v>94090264124</v>
      </c>
      <c r="E1492" s="46">
        <f t="shared" si="341"/>
        <v>15954430207</v>
      </c>
      <c r="F1492" s="53">
        <f t="shared" si="342"/>
        <v>20.418839100056996</v>
      </c>
      <c r="G1492" s="46">
        <v>120743940457</v>
      </c>
      <c r="H1492" s="53">
        <v>77.900000000000006</v>
      </c>
      <c r="I1492" s="5" t="s">
        <v>18</v>
      </c>
      <c r="J1492" s="45" t="s">
        <v>18</v>
      </c>
      <c r="K1492" s="45" t="s">
        <v>18</v>
      </c>
      <c r="L1492" s="46"/>
      <c r="M1492" s="46"/>
      <c r="N1492" s="46"/>
      <c r="O1492" s="72"/>
      <c r="P1492" s="72"/>
      <c r="Q1492" s="70" t="s">
        <v>18</v>
      </c>
      <c r="R1492" s="70"/>
      <c r="S1492" s="44" t="s">
        <v>18</v>
      </c>
      <c r="T1492" s="71" t="s">
        <v>18</v>
      </c>
      <c r="U1492" s="71"/>
    </row>
    <row r="1493" spans="1:21" ht="25.5">
      <c r="A1493" s="45" t="s">
        <v>1889</v>
      </c>
      <c r="B1493" s="31" t="s">
        <v>18</v>
      </c>
      <c r="C1493" s="46"/>
      <c r="D1493" s="46"/>
      <c r="E1493" s="46"/>
      <c r="F1493" s="53" t="s">
        <v>18</v>
      </c>
      <c r="G1493" s="46"/>
      <c r="H1493" s="53" t="s">
        <v>18</v>
      </c>
      <c r="I1493" s="5" t="s">
        <v>23</v>
      </c>
      <c r="J1493" s="45" t="s">
        <v>1890</v>
      </c>
      <c r="K1493" s="45" t="s">
        <v>1524</v>
      </c>
      <c r="L1493" s="46">
        <v>35</v>
      </c>
      <c r="M1493" s="46">
        <v>21</v>
      </c>
      <c r="N1493" s="46">
        <v>32</v>
      </c>
      <c r="O1493" s="72">
        <v>17</v>
      </c>
      <c r="P1493" s="72"/>
      <c r="Q1493" s="76">
        <f t="shared" ref="Q1493:Q1495" si="343">+O1493/L1493*100</f>
        <v>48.571428571428569</v>
      </c>
      <c r="R1493" s="76"/>
      <c r="S1493" s="53">
        <f t="shared" ref="S1493:S1494" si="344">+(O1493/M1493-1)*100</f>
        <v>-19.047619047619047</v>
      </c>
      <c r="T1493" s="71" t="s">
        <v>3821</v>
      </c>
      <c r="U1493" s="71"/>
    </row>
    <row r="1494" spans="1:21" ht="12.75" customHeight="1">
      <c r="A1494" s="2"/>
      <c r="B1494" s="31" t="s">
        <v>18</v>
      </c>
      <c r="C1494" s="46"/>
      <c r="D1494" s="46"/>
      <c r="E1494" s="46"/>
      <c r="F1494" s="53" t="s">
        <v>18</v>
      </c>
      <c r="G1494" s="46"/>
      <c r="H1494" s="53" t="s">
        <v>18</v>
      </c>
      <c r="I1494" s="5" t="s">
        <v>23</v>
      </c>
      <c r="J1494" s="45" t="s">
        <v>1891</v>
      </c>
      <c r="K1494" s="45" t="s">
        <v>1892</v>
      </c>
      <c r="L1494" s="46">
        <v>18361</v>
      </c>
      <c r="M1494" s="46">
        <v>13773</v>
      </c>
      <c r="N1494" s="46" t="s">
        <v>3472</v>
      </c>
      <c r="O1494" s="72">
        <v>0</v>
      </c>
      <c r="P1494" s="72"/>
      <c r="Q1494" s="76">
        <f t="shared" si="343"/>
        <v>0</v>
      </c>
      <c r="R1494" s="76"/>
      <c r="S1494" s="53">
        <f t="shared" si="344"/>
        <v>-100</v>
      </c>
      <c r="T1494" s="71" t="s">
        <v>3822</v>
      </c>
      <c r="U1494" s="71"/>
    </row>
    <row r="1495" spans="1:21">
      <c r="A1495" s="2"/>
      <c r="B1495" s="31" t="s">
        <v>18</v>
      </c>
      <c r="C1495" s="46"/>
      <c r="D1495" s="46"/>
      <c r="E1495" s="46"/>
      <c r="F1495" s="53" t="s">
        <v>18</v>
      </c>
      <c r="G1495" s="46"/>
      <c r="H1495" s="53" t="s">
        <v>18</v>
      </c>
      <c r="I1495" s="5" t="s">
        <v>23</v>
      </c>
      <c r="J1495" s="45" t="s">
        <v>1893</v>
      </c>
      <c r="K1495" s="45" t="s">
        <v>1892</v>
      </c>
      <c r="L1495" s="46">
        <v>649</v>
      </c>
      <c r="M1495" s="46">
        <v>0</v>
      </c>
      <c r="N1495" s="46" t="s">
        <v>3472</v>
      </c>
      <c r="O1495" s="72">
        <v>0</v>
      </c>
      <c r="P1495" s="72"/>
      <c r="Q1495" s="76">
        <f t="shared" si="343"/>
        <v>0</v>
      </c>
      <c r="R1495" s="76"/>
      <c r="S1495" s="53">
        <v>0</v>
      </c>
      <c r="T1495" s="71" t="s">
        <v>18</v>
      </c>
      <c r="U1495" s="71"/>
    </row>
    <row r="1496" spans="1:21">
      <c r="A1496" s="2"/>
      <c r="B1496" s="31" t="s">
        <v>29</v>
      </c>
      <c r="C1496" s="46">
        <v>78135833917</v>
      </c>
      <c r="D1496" s="46">
        <v>94090264124</v>
      </c>
      <c r="E1496" s="46">
        <f t="shared" ref="E1496:E1497" si="345">D1496-C1496</f>
        <v>15954430207</v>
      </c>
      <c r="F1496" s="53">
        <f t="shared" ref="F1496:F1497" si="346">IFERROR((D1496/C1496-1)*100,0)</f>
        <v>20.418839100056996</v>
      </c>
      <c r="G1496" s="46">
        <v>120743940457</v>
      </c>
      <c r="H1496" s="53">
        <v>77.900000000000006</v>
      </c>
      <c r="I1496" s="5" t="s">
        <v>18</v>
      </c>
      <c r="J1496" s="45" t="s">
        <v>18</v>
      </c>
      <c r="K1496" s="45" t="s">
        <v>18</v>
      </c>
      <c r="L1496" s="46"/>
      <c r="M1496" s="46"/>
      <c r="N1496" s="46"/>
      <c r="O1496" s="72"/>
      <c r="P1496" s="72"/>
      <c r="Q1496" s="70" t="s">
        <v>18</v>
      </c>
      <c r="R1496" s="70"/>
      <c r="S1496" s="44" t="s">
        <v>18</v>
      </c>
      <c r="T1496" s="71" t="s">
        <v>18</v>
      </c>
      <c r="U1496" s="71"/>
    </row>
    <row r="1497" spans="1:21" ht="25.5">
      <c r="A1497" s="45" t="s">
        <v>1894</v>
      </c>
      <c r="B1497" s="31" t="s">
        <v>198</v>
      </c>
      <c r="C1497" s="46">
        <v>74031563</v>
      </c>
      <c r="D1497" s="46">
        <v>22566745</v>
      </c>
      <c r="E1497" s="46">
        <f t="shared" si="345"/>
        <v>-51464818</v>
      </c>
      <c r="F1497" s="53">
        <f t="shared" si="346"/>
        <v>-69.517400301274208</v>
      </c>
      <c r="G1497" s="46">
        <v>101349624</v>
      </c>
      <c r="H1497" s="53">
        <v>22.3</v>
      </c>
      <c r="I1497" s="5" t="s">
        <v>18</v>
      </c>
      <c r="J1497" s="45" t="s">
        <v>18</v>
      </c>
      <c r="K1497" s="45" t="s">
        <v>18</v>
      </c>
      <c r="L1497" s="46"/>
      <c r="M1497" s="46"/>
      <c r="N1497" s="46"/>
      <c r="O1497" s="72"/>
      <c r="P1497" s="72"/>
      <c r="Q1497" s="70" t="s">
        <v>18</v>
      </c>
      <c r="R1497" s="70"/>
      <c r="S1497" s="44" t="s">
        <v>18</v>
      </c>
      <c r="T1497" s="71" t="s">
        <v>18</v>
      </c>
      <c r="U1497" s="71"/>
    </row>
    <row r="1498" spans="1:21" ht="25.5" customHeight="1">
      <c r="A1498" s="45" t="s">
        <v>1895</v>
      </c>
      <c r="B1498" s="31" t="s">
        <v>18</v>
      </c>
      <c r="C1498" s="46"/>
      <c r="D1498" s="46"/>
      <c r="E1498" s="46"/>
      <c r="F1498" s="53" t="s">
        <v>18</v>
      </c>
      <c r="G1498" s="46"/>
      <c r="H1498" s="53" t="s">
        <v>18</v>
      </c>
      <c r="I1498" s="5" t="s">
        <v>23</v>
      </c>
      <c r="J1498" s="45" t="s">
        <v>1896</v>
      </c>
      <c r="K1498" s="45" t="s">
        <v>230</v>
      </c>
      <c r="L1498" s="46">
        <v>25</v>
      </c>
      <c r="M1498" s="46">
        <v>16</v>
      </c>
      <c r="N1498" s="46">
        <v>21</v>
      </c>
      <c r="O1498" s="72">
        <v>1</v>
      </c>
      <c r="P1498" s="72"/>
      <c r="Q1498" s="76">
        <f t="shared" ref="Q1498" si="347">+O1498/L1498*100</f>
        <v>4</v>
      </c>
      <c r="R1498" s="76"/>
      <c r="S1498" s="53">
        <f t="shared" ref="S1498" si="348">+(O1498/M1498-1)*100</f>
        <v>-93.75</v>
      </c>
      <c r="T1498" s="71" t="s">
        <v>3823</v>
      </c>
      <c r="U1498" s="71"/>
    </row>
    <row r="1499" spans="1:21">
      <c r="A1499" s="2"/>
      <c r="B1499" s="31" t="s">
        <v>29</v>
      </c>
      <c r="C1499" s="46">
        <v>74031563</v>
      </c>
      <c r="D1499" s="46">
        <v>22566745</v>
      </c>
      <c r="E1499" s="46">
        <f t="shared" ref="E1499:E1500" si="349">D1499-C1499</f>
        <v>-51464818</v>
      </c>
      <c r="F1499" s="53">
        <f t="shared" ref="F1499:F1500" si="350">IFERROR((D1499/C1499-1)*100,0)</f>
        <v>-69.517400301274208</v>
      </c>
      <c r="G1499" s="46">
        <v>101349624</v>
      </c>
      <c r="H1499" s="53">
        <v>22.3</v>
      </c>
      <c r="I1499" s="5" t="s">
        <v>18</v>
      </c>
      <c r="J1499" s="45" t="s">
        <v>18</v>
      </c>
      <c r="K1499" s="45" t="s">
        <v>18</v>
      </c>
      <c r="L1499" s="46"/>
      <c r="M1499" s="46"/>
      <c r="N1499" s="46"/>
      <c r="O1499" s="72"/>
      <c r="P1499" s="72"/>
      <c r="Q1499" s="70" t="s">
        <v>18</v>
      </c>
      <c r="R1499" s="70"/>
      <c r="S1499" s="44" t="s">
        <v>18</v>
      </c>
      <c r="T1499" s="71" t="s">
        <v>18</v>
      </c>
      <c r="U1499" s="71"/>
    </row>
    <row r="1500" spans="1:21" ht="12.75" customHeight="1">
      <c r="A1500" s="45" t="s">
        <v>1897</v>
      </c>
      <c r="B1500" s="31" t="s">
        <v>198</v>
      </c>
      <c r="C1500" s="46">
        <v>1527604086</v>
      </c>
      <c r="D1500" s="46">
        <v>1951305543</v>
      </c>
      <c r="E1500" s="46">
        <f t="shared" si="349"/>
        <v>423701457</v>
      </c>
      <c r="F1500" s="53">
        <f t="shared" si="350"/>
        <v>27.736339597614833</v>
      </c>
      <c r="G1500" s="46">
        <v>2970571921</v>
      </c>
      <c r="H1500" s="53">
        <v>65.7</v>
      </c>
      <c r="I1500" s="5" t="s">
        <v>18</v>
      </c>
      <c r="J1500" s="45" t="s">
        <v>18</v>
      </c>
      <c r="K1500" s="45" t="s">
        <v>18</v>
      </c>
      <c r="L1500" s="46"/>
      <c r="M1500" s="46"/>
      <c r="N1500" s="46"/>
      <c r="O1500" s="72"/>
      <c r="P1500" s="72"/>
      <c r="Q1500" s="70" t="s">
        <v>18</v>
      </c>
      <c r="R1500" s="70"/>
      <c r="S1500" s="44" t="s">
        <v>18</v>
      </c>
      <c r="T1500" s="71" t="s">
        <v>18</v>
      </c>
      <c r="U1500" s="71"/>
    </row>
    <row r="1501" spans="1:21" ht="25.5">
      <c r="A1501" s="45" t="s">
        <v>1898</v>
      </c>
      <c r="B1501" s="31" t="s">
        <v>18</v>
      </c>
      <c r="C1501" s="46"/>
      <c r="D1501" s="46"/>
      <c r="E1501" s="46"/>
      <c r="F1501" s="53" t="s">
        <v>18</v>
      </c>
      <c r="G1501" s="46"/>
      <c r="H1501" s="53" t="s">
        <v>18</v>
      </c>
      <c r="I1501" s="5" t="s">
        <v>23</v>
      </c>
      <c r="J1501" s="45" t="s">
        <v>1890</v>
      </c>
      <c r="K1501" s="45" t="s">
        <v>1524</v>
      </c>
      <c r="L1501" s="46">
        <v>4</v>
      </c>
      <c r="M1501" s="46">
        <v>4</v>
      </c>
      <c r="N1501" s="46">
        <v>4</v>
      </c>
      <c r="O1501" s="72">
        <v>4</v>
      </c>
      <c r="P1501" s="72"/>
      <c r="Q1501" s="70" t="s">
        <v>69</v>
      </c>
      <c r="R1501" s="70"/>
      <c r="S1501" s="47">
        <v>0</v>
      </c>
      <c r="T1501" s="71" t="s">
        <v>18</v>
      </c>
      <c r="U1501" s="71"/>
    </row>
    <row r="1502" spans="1:21">
      <c r="A1502" s="2"/>
      <c r="B1502" s="31" t="s">
        <v>29</v>
      </c>
      <c r="C1502" s="46">
        <v>1527604086</v>
      </c>
      <c r="D1502" s="46">
        <v>1951305543</v>
      </c>
      <c r="E1502" s="46">
        <f>D1502-C1502</f>
        <v>423701457</v>
      </c>
      <c r="F1502" s="53">
        <f>IFERROR((D1502/C1502-1)*100,0)</f>
        <v>27.736339597614833</v>
      </c>
      <c r="G1502" s="46">
        <v>2970571921</v>
      </c>
      <c r="H1502" s="53">
        <v>65.7</v>
      </c>
      <c r="I1502" s="5" t="s">
        <v>18</v>
      </c>
      <c r="J1502" s="45" t="s">
        <v>18</v>
      </c>
      <c r="K1502" s="45" t="s">
        <v>18</v>
      </c>
      <c r="L1502" s="46"/>
      <c r="M1502" s="46"/>
      <c r="N1502" s="46"/>
      <c r="O1502" s="72"/>
      <c r="P1502" s="72"/>
      <c r="Q1502" s="70" t="s">
        <v>18</v>
      </c>
      <c r="R1502" s="70"/>
      <c r="S1502" s="44" t="s">
        <v>18</v>
      </c>
      <c r="T1502" s="71" t="s">
        <v>18</v>
      </c>
      <c r="U1502" s="71"/>
    </row>
    <row r="1503" spans="1:21" ht="25.5">
      <c r="A1503" s="23" t="s">
        <v>1899</v>
      </c>
      <c r="B1503" s="31" t="s">
        <v>18</v>
      </c>
      <c r="C1503" s="46"/>
      <c r="D1503" s="46"/>
      <c r="E1503" s="46"/>
      <c r="F1503" s="53" t="s">
        <v>18</v>
      </c>
      <c r="G1503" s="46"/>
      <c r="H1503" s="53" t="s">
        <v>18</v>
      </c>
      <c r="I1503" s="5" t="s">
        <v>18</v>
      </c>
      <c r="J1503" s="45" t="s">
        <v>18</v>
      </c>
      <c r="K1503" s="45" t="s">
        <v>18</v>
      </c>
      <c r="L1503" s="46"/>
      <c r="M1503" s="46"/>
      <c r="N1503" s="46"/>
      <c r="O1503" s="72"/>
      <c r="P1503" s="72"/>
      <c r="Q1503" s="70" t="s">
        <v>18</v>
      </c>
      <c r="R1503" s="70"/>
      <c r="S1503" s="44" t="s">
        <v>18</v>
      </c>
      <c r="T1503" s="71" t="s">
        <v>18</v>
      </c>
      <c r="U1503" s="71"/>
    </row>
    <row r="1504" spans="1:21" ht="25.5">
      <c r="A1504" s="45" t="s">
        <v>1900</v>
      </c>
      <c r="B1504" s="31" t="s">
        <v>198</v>
      </c>
      <c r="C1504" s="46">
        <v>1468418</v>
      </c>
      <c r="D1504" s="46">
        <v>1675725</v>
      </c>
      <c r="E1504" s="46">
        <f t="shared" ref="E1504:E1505" si="351">D1504-C1504</f>
        <v>207307</v>
      </c>
      <c r="F1504" s="53">
        <f t="shared" ref="F1504:F1505" si="352">IFERROR((D1504/C1504-1)*100,0)</f>
        <v>14.117710352229395</v>
      </c>
      <c r="G1504" s="46">
        <v>2000000</v>
      </c>
      <c r="H1504" s="53">
        <v>83.8</v>
      </c>
      <c r="I1504" s="5" t="s">
        <v>18</v>
      </c>
      <c r="J1504" s="45" t="s">
        <v>18</v>
      </c>
      <c r="K1504" s="45" t="s">
        <v>18</v>
      </c>
      <c r="L1504" s="46"/>
      <c r="M1504" s="46"/>
      <c r="N1504" s="46"/>
      <c r="O1504" s="72"/>
      <c r="P1504" s="72"/>
      <c r="Q1504" s="70" t="s">
        <v>18</v>
      </c>
      <c r="R1504" s="70"/>
      <c r="S1504" s="44" t="s">
        <v>18</v>
      </c>
      <c r="T1504" s="71" t="s">
        <v>18</v>
      </c>
      <c r="U1504" s="71"/>
    </row>
    <row r="1505" spans="1:21">
      <c r="A1505" s="2"/>
      <c r="B1505" s="31" t="s">
        <v>310</v>
      </c>
      <c r="C1505" s="46">
        <v>25648816</v>
      </c>
      <c r="D1505" s="46">
        <v>32925173</v>
      </c>
      <c r="E1505" s="46">
        <f t="shared" si="351"/>
        <v>7276357</v>
      </c>
      <c r="F1505" s="53">
        <f t="shared" si="352"/>
        <v>28.369173064362883</v>
      </c>
      <c r="G1505" s="46">
        <v>40708337</v>
      </c>
      <c r="H1505" s="53">
        <v>80.900000000000006</v>
      </c>
      <c r="I1505" s="5" t="s">
        <v>18</v>
      </c>
      <c r="J1505" s="45" t="s">
        <v>18</v>
      </c>
      <c r="K1505" s="45" t="s">
        <v>18</v>
      </c>
      <c r="L1505" s="46"/>
      <c r="M1505" s="46"/>
      <c r="N1505" s="46"/>
      <c r="O1505" s="72"/>
      <c r="P1505" s="72"/>
      <c r="Q1505" s="70" t="s">
        <v>18</v>
      </c>
      <c r="R1505" s="70"/>
      <c r="S1505" s="44" t="s">
        <v>18</v>
      </c>
      <c r="T1505" s="71" t="s">
        <v>18</v>
      </c>
      <c r="U1505" s="71"/>
    </row>
    <row r="1506" spans="1:21" ht="25.5" customHeight="1">
      <c r="A1506" s="45" t="s">
        <v>1901</v>
      </c>
      <c r="B1506" s="31" t="s">
        <v>18</v>
      </c>
      <c r="C1506" s="46"/>
      <c r="D1506" s="46"/>
      <c r="E1506" s="46"/>
      <c r="F1506" s="53" t="s">
        <v>18</v>
      </c>
      <c r="G1506" s="46"/>
      <c r="H1506" s="53" t="s">
        <v>18</v>
      </c>
      <c r="I1506" s="5" t="s">
        <v>23</v>
      </c>
      <c r="J1506" s="45" t="s">
        <v>1902</v>
      </c>
      <c r="K1506" s="45" t="s">
        <v>191</v>
      </c>
      <c r="L1506" s="46">
        <v>860</v>
      </c>
      <c r="M1506" s="46">
        <v>645</v>
      </c>
      <c r="N1506" s="46">
        <v>682</v>
      </c>
      <c r="O1506" s="72">
        <v>620</v>
      </c>
      <c r="P1506" s="72"/>
      <c r="Q1506" s="76">
        <f t="shared" ref="Q1506:Q1508" si="353">+O1506/L1506*100</f>
        <v>72.093023255813947</v>
      </c>
      <c r="R1506" s="76"/>
      <c r="S1506" s="53">
        <f t="shared" ref="S1506:S1508" si="354">+(O1506/M1506-1)*100</f>
        <v>-3.8759689922480578</v>
      </c>
      <c r="T1506" s="71" t="s">
        <v>3824</v>
      </c>
      <c r="U1506" s="71"/>
    </row>
    <row r="1507" spans="1:21" ht="24.75" customHeight="1">
      <c r="A1507" s="2"/>
      <c r="B1507" s="31" t="s">
        <v>18</v>
      </c>
      <c r="C1507" s="46"/>
      <c r="D1507" s="46"/>
      <c r="E1507" s="46"/>
      <c r="F1507" s="53" t="s">
        <v>18</v>
      </c>
      <c r="G1507" s="46"/>
      <c r="H1507" s="53" t="s">
        <v>18</v>
      </c>
      <c r="I1507" s="5" t="s">
        <v>23</v>
      </c>
      <c r="J1507" s="45" t="s">
        <v>1903</v>
      </c>
      <c r="K1507" s="45" t="s">
        <v>191</v>
      </c>
      <c r="L1507" s="46">
        <v>50</v>
      </c>
      <c r="M1507" s="46">
        <v>38</v>
      </c>
      <c r="N1507" s="46">
        <v>33</v>
      </c>
      <c r="O1507" s="72">
        <v>99</v>
      </c>
      <c r="P1507" s="72"/>
      <c r="Q1507" s="76">
        <f t="shared" si="353"/>
        <v>198</v>
      </c>
      <c r="R1507" s="76"/>
      <c r="S1507" s="53">
        <f t="shared" si="354"/>
        <v>160.52631578947367</v>
      </c>
      <c r="T1507" s="71" t="s">
        <v>3825</v>
      </c>
      <c r="U1507" s="71"/>
    </row>
    <row r="1508" spans="1:21" ht="23.25" customHeight="1">
      <c r="A1508" s="2"/>
      <c r="B1508" s="31" t="s">
        <v>18</v>
      </c>
      <c r="C1508" s="46"/>
      <c r="D1508" s="46"/>
      <c r="E1508" s="46"/>
      <c r="F1508" s="53" t="s">
        <v>18</v>
      </c>
      <c r="G1508" s="46"/>
      <c r="H1508" s="53" t="s">
        <v>18</v>
      </c>
      <c r="I1508" s="5" t="s">
        <v>23</v>
      </c>
      <c r="J1508" s="45" t="s">
        <v>1904</v>
      </c>
      <c r="K1508" s="45" t="s">
        <v>1905</v>
      </c>
      <c r="L1508" s="46">
        <v>5860</v>
      </c>
      <c r="M1508" s="46">
        <v>4395</v>
      </c>
      <c r="N1508" s="46">
        <v>4090</v>
      </c>
      <c r="O1508" s="72">
        <v>3701</v>
      </c>
      <c r="P1508" s="72"/>
      <c r="Q1508" s="76">
        <f t="shared" si="353"/>
        <v>63.156996587030712</v>
      </c>
      <c r="R1508" s="76"/>
      <c r="S1508" s="53">
        <f t="shared" si="354"/>
        <v>-15.790671217292374</v>
      </c>
      <c r="T1508" s="71" t="s">
        <v>3826</v>
      </c>
      <c r="U1508" s="71"/>
    </row>
    <row r="1509" spans="1:21" ht="12.75" customHeight="1">
      <c r="A1509" s="2"/>
      <c r="B1509" s="31" t="s">
        <v>29</v>
      </c>
      <c r="C1509" s="46">
        <v>27117234</v>
      </c>
      <c r="D1509" s="46">
        <v>34600898</v>
      </c>
      <c r="E1509" s="46">
        <f t="shared" ref="E1509:E1510" si="355">D1509-C1509</f>
        <v>7483664</v>
      </c>
      <c r="F1509" s="53">
        <f t="shared" ref="F1509:F1510" si="356">IFERROR((D1509/C1509-1)*100,0)</f>
        <v>27.597445963699684</v>
      </c>
      <c r="G1509" s="46">
        <v>42708337</v>
      </c>
      <c r="H1509" s="53">
        <v>81</v>
      </c>
      <c r="I1509" s="5" t="s">
        <v>18</v>
      </c>
      <c r="J1509" s="45" t="s">
        <v>18</v>
      </c>
      <c r="K1509" s="45" t="s">
        <v>18</v>
      </c>
      <c r="L1509" s="46"/>
      <c r="M1509" s="46"/>
      <c r="N1509" s="46"/>
      <c r="O1509" s="72"/>
      <c r="P1509" s="72"/>
      <c r="Q1509" s="70" t="s">
        <v>18</v>
      </c>
      <c r="R1509" s="70"/>
      <c r="S1509" s="44" t="s">
        <v>18</v>
      </c>
      <c r="T1509" s="71" t="s">
        <v>18</v>
      </c>
      <c r="U1509" s="71"/>
    </row>
    <row r="1510" spans="1:21" ht="25.5">
      <c r="A1510" s="45" t="s">
        <v>1906</v>
      </c>
      <c r="B1510" s="31" t="s">
        <v>310</v>
      </c>
      <c r="C1510" s="46">
        <v>41428652</v>
      </c>
      <c r="D1510" s="46">
        <v>50140348</v>
      </c>
      <c r="E1510" s="46">
        <f t="shared" si="355"/>
        <v>8711696</v>
      </c>
      <c r="F1510" s="53">
        <f t="shared" si="356"/>
        <v>21.028190827932324</v>
      </c>
      <c r="G1510" s="46">
        <v>72593669</v>
      </c>
      <c r="H1510" s="53">
        <v>69.099999999999994</v>
      </c>
      <c r="I1510" s="5" t="s">
        <v>18</v>
      </c>
      <c r="J1510" s="45" t="s">
        <v>18</v>
      </c>
      <c r="K1510" s="45" t="s">
        <v>18</v>
      </c>
      <c r="L1510" s="46"/>
      <c r="M1510" s="46"/>
      <c r="N1510" s="46"/>
      <c r="O1510" s="72"/>
      <c r="P1510" s="72"/>
      <c r="Q1510" s="70" t="s">
        <v>18</v>
      </c>
      <c r="R1510" s="70"/>
      <c r="S1510" s="44" t="s">
        <v>18</v>
      </c>
      <c r="T1510" s="71" t="s">
        <v>18</v>
      </c>
      <c r="U1510" s="71"/>
    </row>
    <row r="1511" spans="1:21" ht="12.75" customHeight="1">
      <c r="A1511" s="45" t="s">
        <v>1907</v>
      </c>
      <c r="B1511" s="31" t="s">
        <v>18</v>
      </c>
      <c r="C1511" s="46"/>
      <c r="D1511" s="46"/>
      <c r="E1511" s="46"/>
      <c r="F1511" s="53" t="s">
        <v>18</v>
      </c>
      <c r="G1511" s="46"/>
      <c r="H1511" s="53" t="s">
        <v>18</v>
      </c>
      <c r="I1511" s="5" t="s">
        <v>23</v>
      </c>
      <c r="J1511" s="45" t="s">
        <v>1908</v>
      </c>
      <c r="K1511" s="45" t="s">
        <v>1873</v>
      </c>
      <c r="L1511" s="46">
        <v>30</v>
      </c>
      <c r="M1511" s="46">
        <v>21</v>
      </c>
      <c r="N1511" s="46">
        <v>21</v>
      </c>
      <c r="O1511" s="72">
        <v>19</v>
      </c>
      <c r="P1511" s="72"/>
      <c r="Q1511" s="76">
        <f t="shared" ref="Q1511:Q1515" si="357">+O1511/L1511*100</f>
        <v>63.333333333333329</v>
      </c>
      <c r="R1511" s="76"/>
      <c r="S1511" s="53">
        <f t="shared" ref="S1511:S1515" si="358">+(O1511/M1511-1)*100</f>
        <v>-9.5238095238095237</v>
      </c>
      <c r="T1511" s="71" t="s">
        <v>3827</v>
      </c>
      <c r="U1511" s="71"/>
    </row>
    <row r="1512" spans="1:21" ht="12.75" customHeight="1">
      <c r="A1512" s="2"/>
      <c r="B1512" s="31" t="s">
        <v>18</v>
      </c>
      <c r="C1512" s="46"/>
      <c r="D1512" s="46"/>
      <c r="E1512" s="46"/>
      <c r="F1512" s="53" t="s">
        <v>18</v>
      </c>
      <c r="G1512" s="46"/>
      <c r="H1512" s="53" t="s">
        <v>18</v>
      </c>
      <c r="I1512" s="5" t="s">
        <v>23</v>
      </c>
      <c r="J1512" s="45" t="s">
        <v>1909</v>
      </c>
      <c r="K1512" s="45" t="s">
        <v>1910</v>
      </c>
      <c r="L1512" s="46">
        <v>20</v>
      </c>
      <c r="M1512" s="46">
        <v>14</v>
      </c>
      <c r="N1512" s="46">
        <v>14</v>
      </c>
      <c r="O1512" s="72">
        <v>14</v>
      </c>
      <c r="P1512" s="72"/>
      <c r="Q1512" s="76">
        <f t="shared" si="357"/>
        <v>70</v>
      </c>
      <c r="R1512" s="76"/>
      <c r="S1512" s="53">
        <f t="shared" si="358"/>
        <v>0</v>
      </c>
      <c r="T1512" s="71" t="s">
        <v>18</v>
      </c>
      <c r="U1512" s="71"/>
    </row>
    <row r="1513" spans="1:21">
      <c r="A1513" s="2"/>
      <c r="B1513" s="31" t="s">
        <v>18</v>
      </c>
      <c r="C1513" s="46"/>
      <c r="D1513" s="46"/>
      <c r="E1513" s="46"/>
      <c r="F1513" s="53" t="s">
        <v>18</v>
      </c>
      <c r="G1513" s="46"/>
      <c r="H1513" s="53" t="s">
        <v>18</v>
      </c>
      <c r="I1513" s="5" t="s">
        <v>23</v>
      </c>
      <c r="J1513" s="45" t="s">
        <v>1911</v>
      </c>
      <c r="K1513" s="45" t="s">
        <v>48</v>
      </c>
      <c r="L1513" s="46">
        <v>20</v>
      </c>
      <c r="M1513" s="46">
        <v>14</v>
      </c>
      <c r="N1513" s="46">
        <v>11</v>
      </c>
      <c r="O1513" s="72">
        <v>14</v>
      </c>
      <c r="P1513" s="72"/>
      <c r="Q1513" s="76">
        <f t="shared" si="357"/>
        <v>70</v>
      </c>
      <c r="R1513" s="76"/>
      <c r="S1513" s="53">
        <f t="shared" si="358"/>
        <v>0</v>
      </c>
      <c r="T1513" s="71" t="s">
        <v>18</v>
      </c>
      <c r="U1513" s="71"/>
    </row>
    <row r="1514" spans="1:21" ht="25.5" customHeight="1">
      <c r="A1514" s="2"/>
      <c r="B1514" s="31" t="s">
        <v>18</v>
      </c>
      <c r="C1514" s="46"/>
      <c r="D1514" s="46"/>
      <c r="E1514" s="46"/>
      <c r="F1514" s="53" t="s">
        <v>18</v>
      </c>
      <c r="G1514" s="46"/>
      <c r="H1514" s="53" t="s">
        <v>18</v>
      </c>
      <c r="I1514" s="5" t="s">
        <v>23</v>
      </c>
      <c r="J1514" s="45" t="s">
        <v>1912</v>
      </c>
      <c r="K1514" s="45" t="s">
        <v>1873</v>
      </c>
      <c r="L1514" s="46">
        <v>10</v>
      </c>
      <c r="M1514" s="46">
        <v>8</v>
      </c>
      <c r="N1514" s="46">
        <v>8</v>
      </c>
      <c r="O1514" s="72">
        <v>11</v>
      </c>
      <c r="P1514" s="72"/>
      <c r="Q1514" s="76">
        <f t="shared" si="357"/>
        <v>110.00000000000001</v>
      </c>
      <c r="R1514" s="76"/>
      <c r="S1514" s="53">
        <f t="shared" si="358"/>
        <v>37.5</v>
      </c>
      <c r="T1514" s="71" t="s">
        <v>3828</v>
      </c>
      <c r="U1514" s="71"/>
    </row>
    <row r="1515" spans="1:21" ht="25.5">
      <c r="A1515" s="2"/>
      <c r="B1515" s="31" t="s">
        <v>18</v>
      </c>
      <c r="C1515" s="46"/>
      <c r="D1515" s="46"/>
      <c r="E1515" s="46"/>
      <c r="F1515" s="53" t="s">
        <v>18</v>
      </c>
      <c r="G1515" s="46"/>
      <c r="H1515" s="53" t="s">
        <v>18</v>
      </c>
      <c r="I1515" s="5" t="s">
        <v>23</v>
      </c>
      <c r="J1515" s="45" t="s">
        <v>1913</v>
      </c>
      <c r="K1515" s="45" t="s">
        <v>1873</v>
      </c>
      <c r="L1515" s="46">
        <v>15</v>
      </c>
      <c r="M1515" s="46">
        <v>11</v>
      </c>
      <c r="N1515" s="46">
        <v>11</v>
      </c>
      <c r="O1515" s="72">
        <v>11</v>
      </c>
      <c r="P1515" s="72"/>
      <c r="Q1515" s="76">
        <f t="shared" si="357"/>
        <v>73.333333333333329</v>
      </c>
      <c r="R1515" s="76"/>
      <c r="S1515" s="53">
        <f t="shared" si="358"/>
        <v>0</v>
      </c>
      <c r="T1515" s="71" t="s">
        <v>18</v>
      </c>
      <c r="U1515" s="71"/>
    </row>
    <row r="1516" spans="1:21">
      <c r="A1516" s="2"/>
      <c r="B1516" s="31" t="s">
        <v>29</v>
      </c>
      <c r="C1516" s="46">
        <v>41428652</v>
      </c>
      <c r="D1516" s="46">
        <v>50140348</v>
      </c>
      <c r="E1516" s="46">
        <f>D1516-C1516</f>
        <v>8711696</v>
      </c>
      <c r="F1516" s="53">
        <f>IFERROR((D1516/C1516-1)*100,0)</f>
        <v>21.028190827932324</v>
      </c>
      <c r="G1516" s="46">
        <v>72593669</v>
      </c>
      <c r="H1516" s="53">
        <v>69.099999999999994</v>
      </c>
      <c r="I1516" s="5" t="s">
        <v>18</v>
      </c>
      <c r="J1516" s="45" t="s">
        <v>18</v>
      </c>
      <c r="K1516" s="45" t="s">
        <v>18</v>
      </c>
      <c r="L1516" s="46"/>
      <c r="M1516" s="46"/>
      <c r="N1516" s="46"/>
      <c r="O1516" s="72"/>
      <c r="P1516" s="72"/>
      <c r="Q1516" s="70" t="s">
        <v>18</v>
      </c>
      <c r="R1516" s="70"/>
      <c r="S1516" s="44" t="s">
        <v>18</v>
      </c>
      <c r="T1516" s="71" t="s">
        <v>18</v>
      </c>
      <c r="U1516" s="71"/>
    </row>
    <row r="1517" spans="1:21">
      <c r="A1517" s="23" t="s">
        <v>1914</v>
      </c>
      <c r="B1517" s="31" t="s">
        <v>18</v>
      </c>
      <c r="C1517" s="46"/>
      <c r="D1517" s="46"/>
      <c r="E1517" s="46"/>
      <c r="F1517" s="53" t="s">
        <v>18</v>
      </c>
      <c r="G1517" s="46"/>
      <c r="H1517" s="53" t="s">
        <v>18</v>
      </c>
      <c r="I1517" s="5" t="s">
        <v>18</v>
      </c>
      <c r="J1517" s="45" t="s">
        <v>18</v>
      </c>
      <c r="K1517" s="45" t="s">
        <v>18</v>
      </c>
      <c r="L1517" s="46"/>
      <c r="M1517" s="46"/>
      <c r="N1517" s="46"/>
      <c r="O1517" s="72"/>
      <c r="P1517" s="72"/>
      <c r="Q1517" s="70" t="s">
        <v>18</v>
      </c>
      <c r="R1517" s="70"/>
      <c r="S1517" s="44" t="s">
        <v>18</v>
      </c>
      <c r="T1517" s="71" t="s">
        <v>18</v>
      </c>
      <c r="U1517" s="71"/>
    </row>
    <row r="1518" spans="1:21" ht="25.5">
      <c r="A1518" s="45" t="s">
        <v>1915</v>
      </c>
      <c r="B1518" s="31" t="s">
        <v>198</v>
      </c>
      <c r="C1518" s="46">
        <v>285080184</v>
      </c>
      <c r="D1518" s="46">
        <v>410668570</v>
      </c>
      <c r="E1518" s="46">
        <f>D1518-C1518</f>
        <v>125588386</v>
      </c>
      <c r="F1518" s="53">
        <f>IFERROR((D1518/C1518-1)*100,0)</f>
        <v>44.053705956637089</v>
      </c>
      <c r="G1518" s="46">
        <v>548138915</v>
      </c>
      <c r="H1518" s="53">
        <v>74.900000000000006</v>
      </c>
      <c r="I1518" s="5" t="s">
        <v>18</v>
      </c>
      <c r="J1518" s="45" t="s">
        <v>18</v>
      </c>
      <c r="K1518" s="45" t="s">
        <v>18</v>
      </c>
      <c r="L1518" s="46"/>
      <c r="M1518" s="46"/>
      <c r="N1518" s="46"/>
      <c r="O1518" s="72"/>
      <c r="P1518" s="72"/>
      <c r="Q1518" s="70" t="s">
        <v>18</v>
      </c>
      <c r="R1518" s="70"/>
      <c r="S1518" s="44" t="s">
        <v>18</v>
      </c>
      <c r="T1518" s="71" t="s">
        <v>18</v>
      </c>
      <c r="U1518" s="71"/>
    </row>
    <row r="1519" spans="1:21" ht="27" customHeight="1">
      <c r="A1519" s="45" t="s">
        <v>1916</v>
      </c>
      <c r="B1519" s="31" t="s">
        <v>18</v>
      </c>
      <c r="C1519" s="46"/>
      <c r="D1519" s="46"/>
      <c r="E1519" s="46"/>
      <c r="F1519" s="53" t="s">
        <v>18</v>
      </c>
      <c r="G1519" s="46"/>
      <c r="H1519" s="53" t="s">
        <v>18</v>
      </c>
      <c r="I1519" s="5" t="s">
        <v>23</v>
      </c>
      <c r="J1519" s="45" t="s">
        <v>1917</v>
      </c>
      <c r="K1519" s="45" t="s">
        <v>80</v>
      </c>
      <c r="L1519" s="46">
        <v>37</v>
      </c>
      <c r="M1519" s="46">
        <v>25</v>
      </c>
      <c r="N1519" s="46">
        <v>30</v>
      </c>
      <c r="O1519" s="72">
        <v>58</v>
      </c>
      <c r="P1519" s="72"/>
      <c r="Q1519" s="76">
        <f t="shared" ref="Q1519:Q1524" si="359">+O1519/L1519*100</f>
        <v>156.75675675675674</v>
      </c>
      <c r="R1519" s="76"/>
      <c r="S1519" s="53">
        <f t="shared" ref="S1519:S1524" si="360">+(O1519/M1519-1)*100</f>
        <v>131.99999999999997</v>
      </c>
      <c r="T1519" s="82" t="s">
        <v>3829</v>
      </c>
      <c r="U1519" s="82"/>
    </row>
    <row r="1520" spans="1:21" ht="42.75" customHeight="1">
      <c r="A1520" s="2"/>
      <c r="B1520" s="31" t="s">
        <v>18</v>
      </c>
      <c r="C1520" s="46"/>
      <c r="D1520" s="46"/>
      <c r="E1520" s="46"/>
      <c r="F1520" s="53" t="s">
        <v>18</v>
      </c>
      <c r="G1520" s="46"/>
      <c r="H1520" s="53" t="s">
        <v>18</v>
      </c>
      <c r="I1520" s="5" t="s">
        <v>23</v>
      </c>
      <c r="J1520" s="45" t="s">
        <v>1564</v>
      </c>
      <c r="K1520" s="45" t="s">
        <v>78</v>
      </c>
      <c r="L1520" s="46">
        <v>71274</v>
      </c>
      <c r="M1520" s="46">
        <v>56583</v>
      </c>
      <c r="N1520" s="46">
        <v>48131</v>
      </c>
      <c r="O1520" s="72">
        <v>71404</v>
      </c>
      <c r="P1520" s="72"/>
      <c r="Q1520" s="76">
        <f t="shared" si="359"/>
        <v>100.18239470213541</v>
      </c>
      <c r="R1520" s="76"/>
      <c r="S1520" s="53">
        <f t="shared" si="360"/>
        <v>26.193379636993441</v>
      </c>
      <c r="T1520" s="82" t="s">
        <v>3830</v>
      </c>
      <c r="U1520" s="82"/>
    </row>
    <row r="1521" spans="1:21" ht="42.75" customHeight="1">
      <c r="A1521" s="2"/>
      <c r="B1521" s="31" t="s">
        <v>18</v>
      </c>
      <c r="C1521" s="46"/>
      <c r="D1521" s="46"/>
      <c r="E1521" s="46"/>
      <c r="F1521" s="53" t="s">
        <v>18</v>
      </c>
      <c r="G1521" s="46"/>
      <c r="H1521" s="53" t="s">
        <v>18</v>
      </c>
      <c r="I1521" s="5" t="s">
        <v>23</v>
      </c>
      <c r="J1521" s="45" t="s">
        <v>1918</v>
      </c>
      <c r="K1521" s="45" t="s">
        <v>1294</v>
      </c>
      <c r="L1521" s="46">
        <v>581</v>
      </c>
      <c r="M1521" s="46">
        <v>446</v>
      </c>
      <c r="N1521" s="46">
        <v>454</v>
      </c>
      <c r="O1521" s="72">
        <v>427</v>
      </c>
      <c r="P1521" s="72"/>
      <c r="Q1521" s="76">
        <f t="shared" si="359"/>
        <v>73.493975903614455</v>
      </c>
      <c r="R1521" s="76"/>
      <c r="S1521" s="53">
        <f t="shared" si="360"/>
        <v>-4.2600896860986559</v>
      </c>
      <c r="T1521" s="71" t="s">
        <v>3831</v>
      </c>
      <c r="U1521" s="71"/>
    </row>
    <row r="1522" spans="1:21" ht="33.75" customHeight="1">
      <c r="A1522" s="2"/>
      <c r="B1522" s="31" t="s">
        <v>18</v>
      </c>
      <c r="C1522" s="46"/>
      <c r="D1522" s="46"/>
      <c r="E1522" s="46"/>
      <c r="F1522" s="53" t="s">
        <v>18</v>
      </c>
      <c r="G1522" s="46"/>
      <c r="H1522" s="53" t="s">
        <v>18</v>
      </c>
      <c r="I1522" s="5" t="s">
        <v>23</v>
      </c>
      <c r="J1522" s="45" t="s">
        <v>1919</v>
      </c>
      <c r="K1522" s="45" t="s">
        <v>1294</v>
      </c>
      <c r="L1522" s="46">
        <v>420</v>
      </c>
      <c r="M1522" s="46">
        <v>352</v>
      </c>
      <c r="N1522" s="46">
        <v>339</v>
      </c>
      <c r="O1522" s="72">
        <v>294</v>
      </c>
      <c r="P1522" s="72"/>
      <c r="Q1522" s="76">
        <f t="shared" si="359"/>
        <v>70</v>
      </c>
      <c r="R1522" s="76"/>
      <c r="S1522" s="53">
        <f t="shared" si="360"/>
        <v>-16.47727272727273</v>
      </c>
      <c r="T1522" s="71" t="s">
        <v>3832</v>
      </c>
      <c r="U1522" s="71"/>
    </row>
    <row r="1523" spans="1:21" ht="103.5" customHeight="1">
      <c r="A1523" s="2"/>
      <c r="B1523" s="31" t="s">
        <v>18</v>
      </c>
      <c r="C1523" s="46"/>
      <c r="D1523" s="46"/>
      <c r="E1523" s="46"/>
      <c r="F1523" s="53" t="s">
        <v>18</v>
      </c>
      <c r="G1523" s="46"/>
      <c r="H1523" s="53" t="s">
        <v>18</v>
      </c>
      <c r="I1523" s="5" t="s">
        <v>23</v>
      </c>
      <c r="J1523" s="45" t="s">
        <v>1920</v>
      </c>
      <c r="K1523" s="45" t="s">
        <v>1294</v>
      </c>
      <c r="L1523" s="46">
        <v>3088</v>
      </c>
      <c r="M1523" s="46">
        <v>2306</v>
      </c>
      <c r="N1523" s="46">
        <v>2960</v>
      </c>
      <c r="O1523" s="72">
        <v>824</v>
      </c>
      <c r="P1523" s="72"/>
      <c r="Q1523" s="76">
        <f t="shared" si="359"/>
        <v>26.683937823834196</v>
      </c>
      <c r="R1523" s="76"/>
      <c r="S1523" s="53">
        <f t="shared" si="360"/>
        <v>-64.2671292281006</v>
      </c>
      <c r="T1523" s="71" t="s">
        <v>3833</v>
      </c>
      <c r="U1523" s="71"/>
    </row>
    <row r="1524" spans="1:21" ht="87.75" customHeight="1">
      <c r="A1524" s="2"/>
      <c r="B1524" s="31" t="s">
        <v>18</v>
      </c>
      <c r="C1524" s="46"/>
      <c r="D1524" s="46"/>
      <c r="E1524" s="46"/>
      <c r="F1524" s="53" t="s">
        <v>18</v>
      </c>
      <c r="G1524" s="46"/>
      <c r="H1524" s="53" t="s">
        <v>18</v>
      </c>
      <c r="I1524" s="5" t="s">
        <v>23</v>
      </c>
      <c r="J1524" s="45" t="s">
        <v>1921</v>
      </c>
      <c r="K1524" s="45" t="s">
        <v>1294</v>
      </c>
      <c r="L1524" s="46">
        <v>492</v>
      </c>
      <c r="M1524" s="46">
        <v>369</v>
      </c>
      <c r="N1524" s="46">
        <v>416</v>
      </c>
      <c r="O1524" s="72">
        <v>303</v>
      </c>
      <c r="P1524" s="72"/>
      <c r="Q1524" s="76">
        <f t="shared" si="359"/>
        <v>61.585365853658537</v>
      </c>
      <c r="R1524" s="76"/>
      <c r="S1524" s="53">
        <f t="shared" si="360"/>
        <v>-17.886178861788615</v>
      </c>
      <c r="T1524" s="71" t="s">
        <v>3834</v>
      </c>
      <c r="U1524" s="71"/>
    </row>
    <row r="1525" spans="1:21">
      <c r="A1525" s="2"/>
      <c r="B1525" s="31" t="s">
        <v>29</v>
      </c>
      <c r="C1525" s="46">
        <v>285080184</v>
      </c>
      <c r="D1525" s="46">
        <v>410668570</v>
      </c>
      <c r="E1525" s="46">
        <f>D1525-C1525</f>
        <v>125588386</v>
      </c>
      <c r="F1525" s="53">
        <f>IFERROR((D1525/C1525-1)*100,0)</f>
        <v>44.053705956637089</v>
      </c>
      <c r="G1525" s="46">
        <v>548138915</v>
      </c>
      <c r="H1525" s="53">
        <v>74.900000000000006</v>
      </c>
      <c r="I1525" s="5" t="s">
        <v>18</v>
      </c>
      <c r="J1525" s="45" t="s">
        <v>18</v>
      </c>
      <c r="K1525" s="45" t="s">
        <v>18</v>
      </c>
      <c r="L1525" s="46"/>
      <c r="M1525" s="46"/>
      <c r="N1525" s="46"/>
      <c r="O1525" s="72"/>
      <c r="P1525" s="72"/>
      <c r="Q1525" s="70" t="s">
        <v>18</v>
      </c>
      <c r="R1525" s="70"/>
      <c r="S1525" s="44" t="s">
        <v>18</v>
      </c>
      <c r="T1525" s="71" t="s">
        <v>18</v>
      </c>
      <c r="U1525" s="71"/>
    </row>
    <row r="1526" spans="1:21" ht="25.5">
      <c r="A1526" s="23" t="s">
        <v>1922</v>
      </c>
      <c r="B1526" s="31" t="s">
        <v>18</v>
      </c>
      <c r="C1526" s="46"/>
      <c r="D1526" s="46"/>
      <c r="E1526" s="46"/>
      <c r="F1526" s="53" t="s">
        <v>18</v>
      </c>
      <c r="G1526" s="46"/>
      <c r="H1526" s="53" t="s">
        <v>18</v>
      </c>
      <c r="I1526" s="5" t="s">
        <v>18</v>
      </c>
      <c r="J1526" s="45" t="s">
        <v>18</v>
      </c>
      <c r="K1526" s="45" t="s">
        <v>18</v>
      </c>
      <c r="L1526" s="46"/>
      <c r="M1526" s="46"/>
      <c r="N1526" s="46"/>
      <c r="O1526" s="72"/>
      <c r="P1526" s="72"/>
      <c r="Q1526" s="70" t="s">
        <v>18</v>
      </c>
      <c r="R1526" s="70"/>
      <c r="S1526" s="44" t="s">
        <v>18</v>
      </c>
      <c r="T1526" s="71" t="s">
        <v>18</v>
      </c>
      <c r="U1526" s="71"/>
    </row>
    <row r="1527" spans="1:21" ht="25.5">
      <c r="A1527" s="45" t="s">
        <v>1923</v>
      </c>
      <c r="B1527" s="31" t="s">
        <v>198</v>
      </c>
      <c r="C1527" s="46">
        <v>173471460</v>
      </c>
      <c r="D1527" s="46">
        <v>233464123</v>
      </c>
      <c r="E1527" s="46">
        <f>D1527-C1527</f>
        <v>59992663</v>
      </c>
      <c r="F1527" s="53">
        <f>IFERROR((D1527/C1527-1)*100,0)</f>
        <v>34.583592597883239</v>
      </c>
      <c r="G1527" s="46">
        <v>286228698</v>
      </c>
      <c r="H1527" s="53">
        <v>81.599999999999994</v>
      </c>
      <c r="I1527" s="5" t="s">
        <v>18</v>
      </c>
      <c r="J1527" s="45" t="s">
        <v>18</v>
      </c>
      <c r="K1527" s="45" t="s">
        <v>18</v>
      </c>
      <c r="L1527" s="46"/>
      <c r="M1527" s="46"/>
      <c r="N1527" s="46"/>
      <c r="O1527" s="72"/>
      <c r="P1527" s="72"/>
      <c r="Q1527" s="70" t="s">
        <v>18</v>
      </c>
      <c r="R1527" s="70"/>
      <c r="S1527" s="44" t="s">
        <v>18</v>
      </c>
      <c r="T1527" s="71" t="s">
        <v>18</v>
      </c>
      <c r="U1527" s="71"/>
    </row>
    <row r="1528" spans="1:21" ht="49.5" customHeight="1">
      <c r="A1528" s="45" t="s">
        <v>1924</v>
      </c>
      <c r="B1528" s="31" t="s">
        <v>18</v>
      </c>
      <c r="C1528" s="46"/>
      <c r="D1528" s="46"/>
      <c r="E1528" s="46"/>
      <c r="F1528" s="53" t="s">
        <v>18</v>
      </c>
      <c r="G1528" s="46"/>
      <c r="H1528" s="53" t="s">
        <v>18</v>
      </c>
      <c r="I1528" s="5" t="s">
        <v>23</v>
      </c>
      <c r="J1528" s="45" t="s">
        <v>1564</v>
      </c>
      <c r="K1528" s="45" t="s">
        <v>78</v>
      </c>
      <c r="L1528" s="46">
        <v>1650000</v>
      </c>
      <c r="M1528" s="46">
        <v>1350000</v>
      </c>
      <c r="N1528" s="50">
        <v>1279434</v>
      </c>
      <c r="O1528" s="72">
        <v>1497766</v>
      </c>
      <c r="P1528" s="72"/>
      <c r="Q1528" s="76">
        <f t="shared" ref="Q1528:Q1534" si="361">+O1528/L1528*100</f>
        <v>90.773696969696971</v>
      </c>
      <c r="R1528" s="76"/>
      <c r="S1528" s="53">
        <f t="shared" ref="S1528:S1534" si="362">+(O1528/M1528-1)*100</f>
        <v>10.945629629629639</v>
      </c>
      <c r="T1528" s="71" t="s">
        <v>3835</v>
      </c>
      <c r="U1528" s="71"/>
    </row>
    <row r="1529" spans="1:21" ht="108" customHeight="1">
      <c r="A1529" s="2"/>
      <c r="B1529" s="31" t="s">
        <v>18</v>
      </c>
      <c r="C1529" s="46"/>
      <c r="D1529" s="46"/>
      <c r="E1529" s="46"/>
      <c r="F1529" s="53" t="s">
        <v>18</v>
      </c>
      <c r="G1529" s="46"/>
      <c r="H1529" s="53" t="s">
        <v>18</v>
      </c>
      <c r="I1529" s="5" t="s">
        <v>23</v>
      </c>
      <c r="J1529" s="45" t="s">
        <v>1925</v>
      </c>
      <c r="K1529" s="45" t="s">
        <v>88</v>
      </c>
      <c r="L1529" s="46">
        <v>14400</v>
      </c>
      <c r="M1529" s="46">
        <v>10800</v>
      </c>
      <c r="N1529" s="50">
        <v>11962</v>
      </c>
      <c r="O1529" s="72">
        <v>12650</v>
      </c>
      <c r="P1529" s="72"/>
      <c r="Q1529" s="76">
        <f t="shared" si="361"/>
        <v>87.847222222222214</v>
      </c>
      <c r="R1529" s="76"/>
      <c r="S1529" s="53">
        <f t="shared" si="362"/>
        <v>17.129629629629626</v>
      </c>
      <c r="T1529" s="71" t="s">
        <v>3836</v>
      </c>
      <c r="U1529" s="71"/>
    </row>
    <row r="1530" spans="1:21">
      <c r="A1530" s="2"/>
      <c r="B1530" s="31" t="s">
        <v>18</v>
      </c>
      <c r="C1530" s="46"/>
      <c r="D1530" s="46"/>
      <c r="E1530" s="46"/>
      <c r="F1530" s="53" t="s">
        <v>18</v>
      </c>
      <c r="G1530" s="46"/>
      <c r="H1530" s="53" t="s">
        <v>18</v>
      </c>
      <c r="I1530" s="5" t="s">
        <v>23</v>
      </c>
      <c r="J1530" s="45" t="s">
        <v>1926</v>
      </c>
      <c r="K1530" s="45" t="s">
        <v>88</v>
      </c>
      <c r="L1530" s="46">
        <v>1120</v>
      </c>
      <c r="M1530" s="46">
        <v>820</v>
      </c>
      <c r="N1530" s="50">
        <v>813</v>
      </c>
      <c r="O1530" s="72">
        <v>820</v>
      </c>
      <c r="P1530" s="72"/>
      <c r="Q1530" s="76">
        <f t="shared" si="361"/>
        <v>73.214285714285708</v>
      </c>
      <c r="R1530" s="76"/>
      <c r="S1530" s="53">
        <f t="shared" si="362"/>
        <v>0</v>
      </c>
      <c r="T1530" s="71"/>
      <c r="U1530" s="71"/>
    </row>
    <row r="1531" spans="1:21">
      <c r="A1531" s="2"/>
      <c r="B1531" s="31" t="s">
        <v>18</v>
      </c>
      <c r="C1531" s="46"/>
      <c r="D1531" s="46"/>
      <c r="E1531" s="46"/>
      <c r="F1531" s="53" t="s">
        <v>18</v>
      </c>
      <c r="G1531" s="46"/>
      <c r="H1531" s="53" t="s">
        <v>18</v>
      </c>
      <c r="I1531" s="5" t="s">
        <v>23</v>
      </c>
      <c r="J1531" s="45" t="s">
        <v>1927</v>
      </c>
      <c r="K1531" s="45" t="s">
        <v>1294</v>
      </c>
      <c r="L1531" s="46">
        <v>8</v>
      </c>
      <c r="M1531" s="46">
        <v>6</v>
      </c>
      <c r="N1531" s="50">
        <v>7</v>
      </c>
      <c r="O1531" s="72">
        <v>6</v>
      </c>
      <c r="P1531" s="72"/>
      <c r="Q1531" s="76">
        <f t="shared" si="361"/>
        <v>75</v>
      </c>
      <c r="R1531" s="76"/>
      <c r="S1531" s="53">
        <f t="shared" si="362"/>
        <v>0</v>
      </c>
      <c r="T1531" s="71"/>
      <c r="U1531" s="71"/>
    </row>
    <row r="1532" spans="1:21">
      <c r="A1532" s="2"/>
      <c r="B1532" s="31" t="s">
        <v>18</v>
      </c>
      <c r="C1532" s="46"/>
      <c r="D1532" s="46"/>
      <c r="E1532" s="46"/>
      <c r="F1532" s="53" t="s">
        <v>18</v>
      </c>
      <c r="G1532" s="46"/>
      <c r="H1532" s="53" t="s">
        <v>18</v>
      </c>
      <c r="I1532" s="5" t="s">
        <v>23</v>
      </c>
      <c r="J1532" s="45" t="s">
        <v>1928</v>
      </c>
      <c r="K1532" s="45" t="s">
        <v>88</v>
      </c>
      <c r="L1532" s="46">
        <v>6800</v>
      </c>
      <c r="M1532" s="46">
        <v>3100</v>
      </c>
      <c r="N1532" s="50">
        <v>10407</v>
      </c>
      <c r="O1532" s="72">
        <v>3282</v>
      </c>
      <c r="P1532" s="72"/>
      <c r="Q1532" s="76">
        <f t="shared" si="361"/>
        <v>48.264705882352942</v>
      </c>
      <c r="R1532" s="76"/>
      <c r="S1532" s="53">
        <f t="shared" si="362"/>
        <v>5.8709677419354733</v>
      </c>
      <c r="T1532" s="71" t="s">
        <v>3837</v>
      </c>
      <c r="U1532" s="71"/>
    </row>
    <row r="1533" spans="1:21" ht="53.25" customHeight="1">
      <c r="A1533" s="2"/>
      <c r="B1533" s="31" t="s">
        <v>18</v>
      </c>
      <c r="C1533" s="46"/>
      <c r="D1533" s="46"/>
      <c r="E1533" s="46"/>
      <c r="F1533" s="53" t="s">
        <v>18</v>
      </c>
      <c r="G1533" s="46"/>
      <c r="H1533" s="53" t="s">
        <v>18</v>
      </c>
      <c r="I1533" s="5" t="s">
        <v>23</v>
      </c>
      <c r="J1533" s="45" t="s">
        <v>1928</v>
      </c>
      <c r="K1533" s="45" t="s">
        <v>1294</v>
      </c>
      <c r="L1533" s="46">
        <v>15</v>
      </c>
      <c r="M1533" s="46">
        <v>10</v>
      </c>
      <c r="N1533" s="50">
        <v>14</v>
      </c>
      <c r="O1533" s="72">
        <v>7</v>
      </c>
      <c r="P1533" s="72"/>
      <c r="Q1533" s="76">
        <f t="shared" si="361"/>
        <v>46.666666666666664</v>
      </c>
      <c r="R1533" s="76"/>
      <c r="S1533" s="53">
        <f t="shared" si="362"/>
        <v>-30.000000000000004</v>
      </c>
      <c r="T1533" s="71" t="s">
        <v>3838</v>
      </c>
      <c r="U1533" s="71"/>
    </row>
    <row r="1534" spans="1:21" ht="144" customHeight="1">
      <c r="A1534" s="2"/>
      <c r="B1534" s="31" t="s">
        <v>18</v>
      </c>
      <c r="C1534" s="46"/>
      <c r="D1534" s="46"/>
      <c r="E1534" s="46"/>
      <c r="F1534" s="53" t="s">
        <v>18</v>
      </c>
      <c r="G1534" s="46"/>
      <c r="H1534" s="53" t="s">
        <v>18</v>
      </c>
      <c r="I1534" s="5" t="s">
        <v>23</v>
      </c>
      <c r="J1534" s="45" t="s">
        <v>1929</v>
      </c>
      <c r="K1534" s="45" t="s">
        <v>1930</v>
      </c>
      <c r="L1534" s="46">
        <v>25</v>
      </c>
      <c r="M1534" s="46">
        <v>16</v>
      </c>
      <c r="N1534" s="50">
        <v>16</v>
      </c>
      <c r="O1534" s="72">
        <v>6</v>
      </c>
      <c r="P1534" s="72"/>
      <c r="Q1534" s="76">
        <f t="shared" si="361"/>
        <v>24</v>
      </c>
      <c r="R1534" s="76"/>
      <c r="S1534" s="53">
        <f t="shared" si="362"/>
        <v>-62.5</v>
      </c>
      <c r="T1534" s="71" t="s">
        <v>3839</v>
      </c>
      <c r="U1534" s="71"/>
    </row>
    <row r="1535" spans="1:21" ht="93.75" customHeight="1">
      <c r="A1535" s="2"/>
      <c r="B1535" s="31" t="s">
        <v>18</v>
      </c>
      <c r="C1535" s="46"/>
      <c r="D1535" s="46"/>
      <c r="E1535" s="46"/>
      <c r="F1535" s="53" t="s">
        <v>18</v>
      </c>
      <c r="G1535" s="46"/>
      <c r="H1535" s="53" t="s">
        <v>18</v>
      </c>
      <c r="I1535" s="5" t="s">
        <v>23</v>
      </c>
      <c r="J1535" s="45" t="s">
        <v>1931</v>
      </c>
      <c r="K1535" s="45" t="s">
        <v>88</v>
      </c>
      <c r="L1535" s="46">
        <v>8700</v>
      </c>
      <c r="M1535" s="46">
        <v>7100</v>
      </c>
      <c r="N1535" s="50">
        <v>6830</v>
      </c>
      <c r="O1535" s="72">
        <v>5391</v>
      </c>
      <c r="P1535" s="72"/>
      <c r="Q1535" s="76">
        <f t="shared" ref="Q1535:Q1540" si="363">+O1535/L1535*100</f>
        <v>61.96551724137931</v>
      </c>
      <c r="R1535" s="76"/>
      <c r="S1535" s="53">
        <f t="shared" ref="S1535:S1540" si="364">+(O1535/M1535-1)*100</f>
        <v>-24.070422535211268</v>
      </c>
      <c r="T1535" s="71" t="s">
        <v>3840</v>
      </c>
      <c r="U1535" s="71"/>
    </row>
    <row r="1536" spans="1:21" ht="25.5">
      <c r="A1536" s="2"/>
      <c r="B1536" s="31" t="s">
        <v>18</v>
      </c>
      <c r="C1536" s="46"/>
      <c r="D1536" s="46"/>
      <c r="E1536" s="46"/>
      <c r="F1536" s="53" t="s">
        <v>18</v>
      </c>
      <c r="G1536" s="46"/>
      <c r="H1536" s="53" t="s">
        <v>18</v>
      </c>
      <c r="I1536" s="5" t="s">
        <v>23</v>
      </c>
      <c r="J1536" s="45" t="s">
        <v>1932</v>
      </c>
      <c r="K1536" s="45" t="s">
        <v>1933</v>
      </c>
      <c r="L1536" s="46">
        <v>48</v>
      </c>
      <c r="M1536" s="46">
        <v>36</v>
      </c>
      <c r="N1536" s="50">
        <v>36</v>
      </c>
      <c r="O1536" s="72">
        <v>36</v>
      </c>
      <c r="P1536" s="72"/>
      <c r="Q1536" s="76">
        <f t="shared" si="363"/>
        <v>75</v>
      </c>
      <c r="R1536" s="76"/>
      <c r="S1536" s="53">
        <f t="shared" si="364"/>
        <v>0</v>
      </c>
      <c r="T1536" s="71"/>
      <c r="U1536" s="71"/>
    </row>
    <row r="1537" spans="1:21" ht="46.5" customHeight="1">
      <c r="A1537" s="2"/>
      <c r="B1537" s="31" t="s">
        <v>18</v>
      </c>
      <c r="C1537" s="46"/>
      <c r="D1537" s="46"/>
      <c r="E1537" s="46"/>
      <c r="F1537" s="53" t="s">
        <v>18</v>
      </c>
      <c r="G1537" s="46"/>
      <c r="H1537" s="53" t="s">
        <v>18</v>
      </c>
      <c r="I1537" s="5" t="s">
        <v>23</v>
      </c>
      <c r="J1537" s="45" t="s">
        <v>1934</v>
      </c>
      <c r="K1537" s="45" t="s">
        <v>1197</v>
      </c>
      <c r="L1537" s="46">
        <v>15</v>
      </c>
      <c r="M1537" s="46">
        <v>11</v>
      </c>
      <c r="N1537" s="50">
        <v>27</v>
      </c>
      <c r="O1537" s="72">
        <v>23</v>
      </c>
      <c r="P1537" s="72"/>
      <c r="Q1537" s="76">
        <f t="shared" si="363"/>
        <v>153.33333333333334</v>
      </c>
      <c r="R1537" s="76"/>
      <c r="S1537" s="53">
        <f t="shared" si="364"/>
        <v>109.09090909090908</v>
      </c>
      <c r="T1537" s="71" t="s">
        <v>3841</v>
      </c>
      <c r="U1537" s="71"/>
    </row>
    <row r="1538" spans="1:21" ht="46.5" customHeight="1">
      <c r="A1538" s="2"/>
      <c r="B1538" s="31" t="s">
        <v>18</v>
      </c>
      <c r="C1538" s="46"/>
      <c r="D1538" s="46"/>
      <c r="E1538" s="46"/>
      <c r="F1538" s="53" t="s">
        <v>18</v>
      </c>
      <c r="G1538" s="46"/>
      <c r="H1538" s="53" t="s">
        <v>18</v>
      </c>
      <c r="I1538" s="5" t="s">
        <v>23</v>
      </c>
      <c r="J1538" s="45" t="s">
        <v>1935</v>
      </c>
      <c r="K1538" s="45" t="s">
        <v>1936</v>
      </c>
      <c r="L1538" s="46">
        <v>210</v>
      </c>
      <c r="M1538" s="46">
        <v>130</v>
      </c>
      <c r="N1538" s="50">
        <v>146</v>
      </c>
      <c r="O1538" s="72">
        <v>133</v>
      </c>
      <c r="P1538" s="72"/>
      <c r="Q1538" s="76">
        <f t="shared" si="363"/>
        <v>63.333333333333329</v>
      </c>
      <c r="R1538" s="76"/>
      <c r="S1538" s="53">
        <f t="shared" si="364"/>
        <v>2.3076923076922995</v>
      </c>
      <c r="T1538" s="71" t="s">
        <v>3842</v>
      </c>
      <c r="U1538" s="71"/>
    </row>
    <row r="1539" spans="1:21" ht="25.5" customHeight="1">
      <c r="A1539" s="2"/>
      <c r="B1539" s="31" t="s">
        <v>18</v>
      </c>
      <c r="C1539" s="46"/>
      <c r="D1539" s="46"/>
      <c r="E1539" s="46"/>
      <c r="F1539" s="53" t="s">
        <v>18</v>
      </c>
      <c r="G1539" s="46"/>
      <c r="H1539" s="53" t="s">
        <v>18</v>
      </c>
      <c r="I1539" s="5" t="s">
        <v>23</v>
      </c>
      <c r="J1539" s="45" t="s">
        <v>1937</v>
      </c>
      <c r="K1539" s="45" t="s">
        <v>88</v>
      </c>
      <c r="L1539" s="46">
        <v>11700</v>
      </c>
      <c r="M1539" s="46">
        <v>6900</v>
      </c>
      <c r="N1539" s="50">
        <v>7017</v>
      </c>
      <c r="O1539" s="72">
        <v>12338</v>
      </c>
      <c r="P1539" s="72"/>
      <c r="Q1539" s="76">
        <f t="shared" si="363"/>
        <v>105.45299145299145</v>
      </c>
      <c r="R1539" s="76"/>
      <c r="S1539" s="53">
        <f t="shared" si="364"/>
        <v>78.811594202898561</v>
      </c>
      <c r="T1539" s="71" t="s">
        <v>3843</v>
      </c>
      <c r="U1539" s="71"/>
    </row>
    <row r="1540" spans="1:21" ht="25.5" customHeight="1">
      <c r="A1540" s="2"/>
      <c r="B1540" s="31" t="s">
        <v>18</v>
      </c>
      <c r="C1540" s="46"/>
      <c r="D1540" s="46"/>
      <c r="E1540" s="46"/>
      <c r="F1540" s="53" t="s">
        <v>18</v>
      </c>
      <c r="G1540" s="46"/>
      <c r="H1540" s="53" t="s">
        <v>18</v>
      </c>
      <c r="I1540" s="5" t="s">
        <v>23</v>
      </c>
      <c r="J1540" s="45" t="s">
        <v>1938</v>
      </c>
      <c r="K1540" s="45" t="s">
        <v>1939</v>
      </c>
      <c r="L1540" s="46">
        <v>20</v>
      </c>
      <c r="M1540" s="46">
        <v>13</v>
      </c>
      <c r="N1540" s="50" t="s">
        <v>3472</v>
      </c>
      <c r="O1540" s="72">
        <v>33</v>
      </c>
      <c r="P1540" s="72"/>
      <c r="Q1540" s="76">
        <f t="shared" si="363"/>
        <v>165</v>
      </c>
      <c r="R1540" s="76"/>
      <c r="S1540" s="53">
        <f t="shared" si="364"/>
        <v>153.84615384615384</v>
      </c>
      <c r="T1540" s="71" t="s">
        <v>3844</v>
      </c>
      <c r="U1540" s="71"/>
    </row>
    <row r="1541" spans="1:21">
      <c r="A1541" s="2"/>
      <c r="B1541" s="31" t="s">
        <v>29</v>
      </c>
      <c r="C1541" s="46">
        <v>173471460</v>
      </c>
      <c r="D1541" s="46">
        <v>233464123</v>
      </c>
      <c r="E1541" s="46">
        <f t="shared" ref="E1541:E1542" si="365">D1541-C1541</f>
        <v>59992663</v>
      </c>
      <c r="F1541" s="53">
        <f>IFERROR((D1541/C1541-1)*100,0)</f>
        <v>34.583592597883239</v>
      </c>
      <c r="G1541" s="46">
        <v>286228698</v>
      </c>
      <c r="H1541" s="53">
        <v>81.599999999999994</v>
      </c>
      <c r="I1541" s="5" t="s">
        <v>18</v>
      </c>
      <c r="J1541" s="45" t="s">
        <v>18</v>
      </c>
      <c r="K1541" s="45" t="s">
        <v>18</v>
      </c>
      <c r="L1541" s="46"/>
      <c r="M1541" s="46"/>
      <c r="N1541" s="46"/>
      <c r="O1541" s="72"/>
      <c r="P1541" s="72"/>
      <c r="Q1541" s="70" t="s">
        <v>18</v>
      </c>
      <c r="R1541" s="70"/>
      <c r="S1541" s="44" t="s">
        <v>18</v>
      </c>
      <c r="T1541" s="71" t="s">
        <v>18</v>
      </c>
      <c r="U1541" s="71"/>
    </row>
    <row r="1542" spans="1:21" ht="25.5">
      <c r="A1542" s="23" t="s">
        <v>1940</v>
      </c>
      <c r="B1542" s="31" t="s">
        <v>18</v>
      </c>
      <c r="C1542" s="46">
        <f>+C1541+C1525+C1516+C1509+C1502+C1499+C1496+C1491+C1487+C1480+C1477+C1469+C1464+C1460</f>
        <v>87052875844</v>
      </c>
      <c r="D1542" s="46">
        <v>102901093436</v>
      </c>
      <c r="E1542" s="46">
        <f t="shared" si="365"/>
        <v>15848217592</v>
      </c>
      <c r="F1542" s="53">
        <f>IFERROR((D1542/C1542-1)*100,0)</f>
        <v>18.205277468834268</v>
      </c>
      <c r="G1542" s="46">
        <v>136077994459</v>
      </c>
      <c r="H1542" s="53">
        <f>+D1542/G1542*100</f>
        <v>75.619201947456588</v>
      </c>
      <c r="I1542" s="5" t="s">
        <v>18</v>
      </c>
      <c r="J1542" s="45" t="s">
        <v>18</v>
      </c>
      <c r="K1542" s="45" t="s">
        <v>18</v>
      </c>
      <c r="L1542" s="46"/>
      <c r="M1542" s="46"/>
      <c r="N1542" s="46"/>
      <c r="O1542" s="72"/>
      <c r="P1542" s="72"/>
      <c r="Q1542" s="70" t="s">
        <v>18</v>
      </c>
      <c r="R1542" s="70"/>
      <c r="S1542" s="44" t="s">
        <v>18</v>
      </c>
      <c r="T1542" s="71" t="s">
        <v>18</v>
      </c>
      <c r="U1542" s="71"/>
    </row>
    <row r="1543" spans="1:21">
      <c r="A1543" s="7" t="s">
        <v>1941</v>
      </c>
      <c r="B1543" s="8" t="s">
        <v>18</v>
      </c>
      <c r="C1543" s="48"/>
      <c r="D1543" s="48"/>
      <c r="E1543" s="48"/>
      <c r="F1543" s="61" t="s">
        <v>18</v>
      </c>
      <c r="G1543" s="48"/>
      <c r="H1543" s="61" t="s">
        <v>18</v>
      </c>
      <c r="I1543" s="8" t="s">
        <v>18</v>
      </c>
      <c r="J1543" s="43" t="s">
        <v>18</v>
      </c>
      <c r="K1543" s="43" t="s">
        <v>18</v>
      </c>
      <c r="L1543" s="48"/>
      <c r="M1543" s="48"/>
      <c r="N1543" s="48"/>
      <c r="O1543" s="75"/>
      <c r="P1543" s="75"/>
      <c r="Q1543" s="68" t="s">
        <v>18</v>
      </c>
      <c r="R1543" s="68"/>
      <c r="S1543" s="42" t="s">
        <v>18</v>
      </c>
      <c r="T1543" s="69" t="s">
        <v>18</v>
      </c>
      <c r="U1543" s="69"/>
    </row>
    <row r="1544" spans="1:21">
      <c r="A1544" s="23" t="s">
        <v>1942</v>
      </c>
      <c r="B1544" s="5" t="s">
        <v>18</v>
      </c>
      <c r="C1544" s="46"/>
      <c r="D1544" s="46"/>
      <c r="E1544" s="46"/>
      <c r="F1544" s="53" t="s">
        <v>18</v>
      </c>
      <c r="G1544" s="46"/>
      <c r="H1544" s="53" t="s">
        <v>18</v>
      </c>
      <c r="I1544" s="5" t="s">
        <v>18</v>
      </c>
      <c r="J1544" s="45" t="s">
        <v>18</v>
      </c>
      <c r="K1544" s="45" t="s">
        <v>18</v>
      </c>
      <c r="L1544" s="46"/>
      <c r="M1544" s="46"/>
      <c r="N1544" s="46"/>
      <c r="O1544" s="72"/>
      <c r="P1544" s="72"/>
      <c r="Q1544" s="70" t="s">
        <v>18</v>
      </c>
      <c r="R1544" s="70"/>
      <c r="S1544" s="44" t="s">
        <v>18</v>
      </c>
      <c r="T1544" s="71" t="s">
        <v>18</v>
      </c>
      <c r="U1544" s="71"/>
    </row>
    <row r="1545" spans="1:21" ht="12.75" customHeight="1">
      <c r="A1545" s="45" t="s">
        <v>1943</v>
      </c>
      <c r="B1545" s="5" t="s">
        <v>272</v>
      </c>
      <c r="C1545" s="46">
        <v>155322439</v>
      </c>
      <c r="D1545" s="46">
        <v>114833768</v>
      </c>
      <c r="E1545" s="46">
        <f>D1545-C1545</f>
        <v>-40488671</v>
      </c>
      <c r="F1545" s="53">
        <f>IFERROR((D1545/C1545-1)*100,0)</f>
        <v>-26.067496274636792</v>
      </c>
      <c r="G1545" s="46">
        <v>165471303</v>
      </c>
      <c r="H1545" s="53">
        <v>69.400000000000006</v>
      </c>
      <c r="I1545" s="5" t="s">
        <v>18</v>
      </c>
      <c r="J1545" s="45" t="s">
        <v>18</v>
      </c>
      <c r="K1545" s="45" t="s">
        <v>18</v>
      </c>
      <c r="L1545" s="46"/>
      <c r="M1545" s="46"/>
      <c r="N1545" s="46"/>
      <c r="O1545" s="72"/>
      <c r="P1545" s="72"/>
      <c r="Q1545" s="70" t="s">
        <v>18</v>
      </c>
      <c r="R1545" s="70"/>
      <c r="S1545" s="44" t="s">
        <v>18</v>
      </c>
      <c r="T1545" s="71" t="s">
        <v>18</v>
      </c>
      <c r="U1545" s="71"/>
    </row>
    <row r="1546" spans="1:21" ht="30" customHeight="1">
      <c r="A1546" s="45" t="s">
        <v>1944</v>
      </c>
      <c r="B1546" s="5" t="s">
        <v>18</v>
      </c>
      <c r="C1546" s="46"/>
      <c r="D1546" s="46"/>
      <c r="E1546" s="46"/>
      <c r="F1546" s="53" t="s">
        <v>18</v>
      </c>
      <c r="G1546" s="46"/>
      <c r="H1546" s="53" t="s">
        <v>18</v>
      </c>
      <c r="I1546" s="5" t="s">
        <v>23</v>
      </c>
      <c r="J1546" s="45" t="s">
        <v>1564</v>
      </c>
      <c r="K1546" s="45" t="s">
        <v>1945</v>
      </c>
      <c r="L1546" s="46">
        <v>135</v>
      </c>
      <c r="M1546" s="46">
        <v>110</v>
      </c>
      <c r="N1546" s="54">
        <v>118</v>
      </c>
      <c r="O1546" s="77">
        <v>106</v>
      </c>
      <c r="P1546" s="77"/>
      <c r="Q1546" s="80">
        <v>78.5</v>
      </c>
      <c r="R1546" s="80"/>
      <c r="S1546" s="55">
        <v>-3.6</v>
      </c>
      <c r="T1546" s="83" t="s">
        <v>3845</v>
      </c>
      <c r="U1546" s="83"/>
    </row>
    <row r="1547" spans="1:21" ht="30" customHeight="1">
      <c r="A1547" s="2"/>
      <c r="B1547" s="5" t="s">
        <v>18</v>
      </c>
      <c r="C1547" s="46"/>
      <c r="D1547" s="46"/>
      <c r="E1547" s="46"/>
      <c r="F1547" s="53" t="s">
        <v>18</v>
      </c>
      <c r="G1547" s="46"/>
      <c r="H1547" s="53" t="s">
        <v>18</v>
      </c>
      <c r="I1547" s="5" t="s">
        <v>23</v>
      </c>
      <c r="J1547" s="45" t="s">
        <v>1946</v>
      </c>
      <c r="K1547" s="45" t="s">
        <v>88</v>
      </c>
      <c r="L1547" s="46">
        <v>255</v>
      </c>
      <c r="M1547" s="46">
        <v>195</v>
      </c>
      <c r="N1547" s="54">
        <v>134</v>
      </c>
      <c r="O1547" s="77">
        <v>80</v>
      </c>
      <c r="P1547" s="77"/>
      <c r="Q1547" s="80">
        <v>31.4</v>
      </c>
      <c r="R1547" s="80"/>
      <c r="S1547" s="55">
        <v>-59</v>
      </c>
      <c r="T1547" s="83" t="s">
        <v>3846</v>
      </c>
      <c r="U1547" s="83"/>
    </row>
    <row r="1548" spans="1:21" ht="30" customHeight="1">
      <c r="A1548" s="2"/>
      <c r="B1548" s="5" t="s">
        <v>18</v>
      </c>
      <c r="C1548" s="46"/>
      <c r="D1548" s="46"/>
      <c r="E1548" s="46"/>
      <c r="F1548" s="53" t="s">
        <v>18</v>
      </c>
      <c r="G1548" s="46"/>
      <c r="H1548" s="53" t="s">
        <v>18</v>
      </c>
      <c r="I1548" s="5" t="s">
        <v>23</v>
      </c>
      <c r="J1548" s="45" t="s">
        <v>1947</v>
      </c>
      <c r="K1548" s="45" t="s">
        <v>88</v>
      </c>
      <c r="L1548" s="46">
        <v>535</v>
      </c>
      <c r="M1548" s="46">
        <v>435</v>
      </c>
      <c r="N1548" s="54">
        <v>427</v>
      </c>
      <c r="O1548" s="77">
        <v>576</v>
      </c>
      <c r="P1548" s="77"/>
      <c r="Q1548" s="80">
        <v>107.7</v>
      </c>
      <c r="R1548" s="80"/>
      <c r="S1548" s="55">
        <v>32.4</v>
      </c>
      <c r="T1548" s="83" t="s">
        <v>3847</v>
      </c>
      <c r="U1548" s="83"/>
    </row>
    <row r="1549" spans="1:21" ht="30" customHeight="1">
      <c r="A1549" s="2"/>
      <c r="B1549" s="5" t="s">
        <v>18</v>
      </c>
      <c r="C1549" s="46"/>
      <c r="D1549" s="46"/>
      <c r="E1549" s="46"/>
      <c r="F1549" s="53" t="s">
        <v>18</v>
      </c>
      <c r="G1549" s="46"/>
      <c r="H1549" s="53" t="s">
        <v>18</v>
      </c>
      <c r="I1549" s="5" t="s">
        <v>23</v>
      </c>
      <c r="J1549" s="45" t="s">
        <v>1948</v>
      </c>
      <c r="K1549" s="45" t="s">
        <v>88</v>
      </c>
      <c r="L1549" s="46">
        <v>320</v>
      </c>
      <c r="M1549" s="46">
        <v>240</v>
      </c>
      <c r="N1549" s="54">
        <v>472</v>
      </c>
      <c r="O1549" s="77">
        <v>199</v>
      </c>
      <c r="P1549" s="77"/>
      <c r="Q1549" s="80">
        <v>62.2</v>
      </c>
      <c r="R1549" s="80"/>
      <c r="S1549" s="55">
        <v>-17.100000000000001</v>
      </c>
      <c r="T1549" s="83" t="s">
        <v>3848</v>
      </c>
      <c r="U1549" s="83"/>
    </row>
    <row r="1550" spans="1:21" ht="30" customHeight="1">
      <c r="A1550" s="2"/>
      <c r="B1550" s="5" t="s">
        <v>18</v>
      </c>
      <c r="C1550" s="46"/>
      <c r="D1550" s="46"/>
      <c r="E1550" s="46"/>
      <c r="F1550" s="53" t="s">
        <v>18</v>
      </c>
      <c r="G1550" s="46"/>
      <c r="H1550" s="53" t="s">
        <v>18</v>
      </c>
      <c r="I1550" s="5" t="s">
        <v>23</v>
      </c>
      <c r="J1550" s="45" t="s">
        <v>1949</v>
      </c>
      <c r="K1550" s="45" t="s">
        <v>88</v>
      </c>
      <c r="L1550" s="46">
        <v>150</v>
      </c>
      <c r="M1550" s="46">
        <v>100</v>
      </c>
      <c r="N1550" s="54">
        <v>287</v>
      </c>
      <c r="O1550" s="77">
        <v>210</v>
      </c>
      <c r="P1550" s="77"/>
      <c r="Q1550" s="80">
        <v>140</v>
      </c>
      <c r="R1550" s="80"/>
      <c r="S1550" s="55">
        <v>110</v>
      </c>
      <c r="T1550" s="83" t="s">
        <v>3849</v>
      </c>
      <c r="U1550" s="83"/>
    </row>
    <row r="1551" spans="1:21" ht="30" customHeight="1">
      <c r="A1551" s="2"/>
      <c r="B1551" s="5" t="s">
        <v>18</v>
      </c>
      <c r="C1551" s="46"/>
      <c r="D1551" s="46"/>
      <c r="E1551" s="46"/>
      <c r="F1551" s="53" t="s">
        <v>18</v>
      </c>
      <c r="G1551" s="46"/>
      <c r="H1551" s="53" t="s">
        <v>18</v>
      </c>
      <c r="I1551" s="5" t="s">
        <v>23</v>
      </c>
      <c r="J1551" s="45" t="s">
        <v>1950</v>
      </c>
      <c r="K1551" s="45" t="s">
        <v>483</v>
      </c>
      <c r="L1551" s="46">
        <v>560</v>
      </c>
      <c r="M1551" s="46">
        <v>420</v>
      </c>
      <c r="N1551" s="54">
        <v>803</v>
      </c>
      <c r="O1551" s="77">
        <v>271</v>
      </c>
      <c r="P1551" s="77"/>
      <c r="Q1551" s="80">
        <v>48.4</v>
      </c>
      <c r="R1551" s="80"/>
      <c r="S1551" s="55">
        <v>-35.5</v>
      </c>
      <c r="T1551" s="83" t="s">
        <v>3850</v>
      </c>
      <c r="U1551" s="83"/>
    </row>
    <row r="1552" spans="1:21" ht="30" customHeight="1">
      <c r="A1552" s="2"/>
      <c r="B1552" s="5" t="s">
        <v>18</v>
      </c>
      <c r="C1552" s="46"/>
      <c r="D1552" s="46"/>
      <c r="E1552" s="46"/>
      <c r="F1552" s="53" t="s">
        <v>18</v>
      </c>
      <c r="G1552" s="46"/>
      <c r="H1552" s="53" t="s">
        <v>18</v>
      </c>
      <c r="I1552" s="5" t="s">
        <v>23</v>
      </c>
      <c r="J1552" s="45" t="s">
        <v>1951</v>
      </c>
      <c r="K1552" s="45" t="s">
        <v>483</v>
      </c>
      <c r="L1552" s="46">
        <v>2800</v>
      </c>
      <c r="M1552" s="46">
        <v>2100</v>
      </c>
      <c r="N1552" s="54">
        <v>1970</v>
      </c>
      <c r="O1552" s="77">
        <v>170</v>
      </c>
      <c r="P1552" s="77"/>
      <c r="Q1552" s="80">
        <v>6.1</v>
      </c>
      <c r="R1552" s="80"/>
      <c r="S1552" s="55">
        <v>-91.9</v>
      </c>
      <c r="T1552" s="83" t="s">
        <v>3851</v>
      </c>
      <c r="U1552" s="83"/>
    </row>
    <row r="1553" spans="1:21" ht="30" customHeight="1">
      <c r="A1553" s="2"/>
      <c r="B1553" s="5" t="s">
        <v>18</v>
      </c>
      <c r="C1553" s="46"/>
      <c r="D1553" s="46"/>
      <c r="E1553" s="46"/>
      <c r="F1553" s="53" t="s">
        <v>18</v>
      </c>
      <c r="G1553" s="46"/>
      <c r="H1553" s="53" t="s">
        <v>18</v>
      </c>
      <c r="I1553" s="5" t="s">
        <v>23</v>
      </c>
      <c r="J1553" s="45" t="s">
        <v>1952</v>
      </c>
      <c r="K1553" s="45" t="s">
        <v>1294</v>
      </c>
      <c r="L1553" s="46">
        <v>52</v>
      </c>
      <c r="M1553" s="46">
        <v>40</v>
      </c>
      <c r="N1553" s="54">
        <v>37</v>
      </c>
      <c r="O1553" s="77">
        <v>40</v>
      </c>
      <c r="P1553" s="77"/>
      <c r="Q1553" s="80">
        <v>76.900000000000006</v>
      </c>
      <c r="R1553" s="80"/>
      <c r="S1553" s="55">
        <v>0</v>
      </c>
      <c r="T1553" s="79" t="s">
        <v>18</v>
      </c>
      <c r="U1553" s="79"/>
    </row>
    <row r="1554" spans="1:21" ht="48.75" customHeight="1">
      <c r="A1554" s="2"/>
      <c r="B1554" s="5" t="s">
        <v>18</v>
      </c>
      <c r="C1554" s="46"/>
      <c r="D1554" s="46"/>
      <c r="E1554" s="46"/>
      <c r="F1554" s="53" t="s">
        <v>18</v>
      </c>
      <c r="G1554" s="46"/>
      <c r="H1554" s="53" t="s">
        <v>18</v>
      </c>
      <c r="I1554" s="5" t="s">
        <v>23</v>
      </c>
      <c r="J1554" s="45" t="s">
        <v>1953</v>
      </c>
      <c r="K1554" s="45" t="s">
        <v>1954</v>
      </c>
      <c r="L1554" s="46">
        <v>4500</v>
      </c>
      <c r="M1554" s="46">
        <v>3300</v>
      </c>
      <c r="N1554" s="54">
        <v>5336</v>
      </c>
      <c r="O1554" s="77">
        <v>71717</v>
      </c>
      <c r="P1554" s="77"/>
      <c r="Q1554" s="80">
        <v>1593.7</v>
      </c>
      <c r="R1554" s="80"/>
      <c r="S1554" s="55">
        <v>2073.1999999999998</v>
      </c>
      <c r="T1554" s="83" t="s">
        <v>3852</v>
      </c>
      <c r="U1554" s="83"/>
    </row>
    <row r="1555" spans="1:21" ht="45" customHeight="1">
      <c r="A1555" s="2"/>
      <c r="B1555" s="5" t="s">
        <v>18</v>
      </c>
      <c r="C1555" s="46"/>
      <c r="D1555" s="46"/>
      <c r="E1555" s="46"/>
      <c r="F1555" s="53" t="s">
        <v>18</v>
      </c>
      <c r="G1555" s="46"/>
      <c r="H1555" s="53" t="s">
        <v>18</v>
      </c>
      <c r="I1555" s="5" t="s">
        <v>23</v>
      </c>
      <c r="J1555" s="45" t="s">
        <v>1955</v>
      </c>
      <c r="K1555" s="45" t="s">
        <v>1956</v>
      </c>
      <c r="L1555" s="46">
        <v>4500</v>
      </c>
      <c r="M1555" s="46">
        <v>2500</v>
      </c>
      <c r="N1555" s="54">
        <v>4173</v>
      </c>
      <c r="O1555" s="77">
        <v>9023</v>
      </c>
      <c r="P1555" s="77"/>
      <c r="Q1555" s="80">
        <v>200.5</v>
      </c>
      <c r="R1555" s="80"/>
      <c r="S1555" s="55">
        <v>260.89999999999998</v>
      </c>
      <c r="T1555" s="83" t="s">
        <v>3853</v>
      </c>
      <c r="U1555" s="83"/>
    </row>
    <row r="1556" spans="1:21" ht="54.75" customHeight="1">
      <c r="A1556" s="2"/>
      <c r="B1556" s="5" t="s">
        <v>18</v>
      </c>
      <c r="C1556" s="46"/>
      <c r="D1556" s="46"/>
      <c r="E1556" s="46"/>
      <c r="F1556" s="53" t="s">
        <v>18</v>
      </c>
      <c r="G1556" s="46"/>
      <c r="H1556" s="53" t="s">
        <v>18</v>
      </c>
      <c r="I1556" s="5" t="s">
        <v>23</v>
      </c>
      <c r="J1556" s="45" t="s">
        <v>1957</v>
      </c>
      <c r="K1556" s="45" t="s">
        <v>1956</v>
      </c>
      <c r="L1556" s="46">
        <v>2000</v>
      </c>
      <c r="M1556" s="46">
        <v>1500</v>
      </c>
      <c r="N1556" s="54">
        <v>1443</v>
      </c>
      <c r="O1556" s="77">
        <v>1940</v>
      </c>
      <c r="P1556" s="77"/>
      <c r="Q1556" s="80">
        <v>97</v>
      </c>
      <c r="R1556" s="80"/>
      <c r="S1556" s="55">
        <v>29.3</v>
      </c>
      <c r="T1556" s="83" t="s">
        <v>3853</v>
      </c>
      <c r="U1556" s="83"/>
    </row>
    <row r="1557" spans="1:21" ht="91.5" customHeight="1">
      <c r="A1557" s="2"/>
      <c r="B1557" s="5" t="s">
        <v>18</v>
      </c>
      <c r="C1557" s="46"/>
      <c r="D1557" s="46"/>
      <c r="E1557" s="46"/>
      <c r="F1557" s="53" t="s">
        <v>18</v>
      </c>
      <c r="G1557" s="46"/>
      <c r="H1557" s="53" t="s">
        <v>18</v>
      </c>
      <c r="I1557" s="5" t="s">
        <v>23</v>
      </c>
      <c r="J1557" s="45" t="s">
        <v>1958</v>
      </c>
      <c r="K1557" s="45" t="s">
        <v>88</v>
      </c>
      <c r="L1557" s="46">
        <v>27450</v>
      </c>
      <c r="M1557" s="46">
        <v>21450</v>
      </c>
      <c r="N1557" s="54">
        <v>36770</v>
      </c>
      <c r="O1557" s="77">
        <v>2093</v>
      </c>
      <c r="P1557" s="77"/>
      <c r="Q1557" s="80">
        <v>7.6</v>
      </c>
      <c r="R1557" s="80"/>
      <c r="S1557" s="55">
        <v>-90.2</v>
      </c>
      <c r="T1557" s="79" t="s">
        <v>3854</v>
      </c>
      <c r="U1557" s="79"/>
    </row>
    <row r="1558" spans="1:21" ht="52.5" customHeight="1">
      <c r="A1558" s="2"/>
      <c r="B1558" s="5" t="s">
        <v>18</v>
      </c>
      <c r="C1558" s="46"/>
      <c r="D1558" s="46"/>
      <c r="E1558" s="46"/>
      <c r="F1558" s="53" t="s">
        <v>18</v>
      </c>
      <c r="G1558" s="46"/>
      <c r="H1558" s="53" t="s">
        <v>18</v>
      </c>
      <c r="I1558" s="5" t="s">
        <v>23</v>
      </c>
      <c r="J1558" s="45" t="s">
        <v>1959</v>
      </c>
      <c r="K1558" s="45" t="s">
        <v>88</v>
      </c>
      <c r="L1558" s="46">
        <v>223518</v>
      </c>
      <c r="M1558" s="46">
        <v>167639</v>
      </c>
      <c r="N1558" s="54">
        <v>187614</v>
      </c>
      <c r="O1558" s="77">
        <v>113319</v>
      </c>
      <c r="P1558" s="77"/>
      <c r="Q1558" s="80">
        <v>50.7</v>
      </c>
      <c r="R1558" s="80"/>
      <c r="S1558" s="55">
        <v>-32.4</v>
      </c>
      <c r="T1558" s="79" t="s">
        <v>1960</v>
      </c>
      <c r="U1558" s="79"/>
    </row>
    <row r="1559" spans="1:21" ht="30" customHeight="1">
      <c r="A1559" s="2"/>
      <c r="B1559" s="5" t="s">
        <v>29</v>
      </c>
      <c r="C1559" s="50">
        <v>155322439</v>
      </c>
      <c r="D1559" s="46">
        <v>114833768</v>
      </c>
      <c r="E1559" s="46">
        <f t="shared" ref="E1559:E1560" si="366">D1559-C1559</f>
        <v>-40488671</v>
      </c>
      <c r="F1559" s="53">
        <f t="shared" ref="F1559" si="367">IFERROR((D1559/C1559-1)*100,0)</f>
        <v>-26.067496274636792</v>
      </c>
      <c r="G1559" s="46">
        <v>165471303</v>
      </c>
      <c r="H1559" s="53">
        <v>69.400000000000006</v>
      </c>
      <c r="I1559" s="5" t="s">
        <v>18</v>
      </c>
      <c r="J1559" s="45" t="s">
        <v>18</v>
      </c>
      <c r="K1559" s="45" t="s">
        <v>18</v>
      </c>
      <c r="L1559" s="46"/>
      <c r="M1559" s="46"/>
      <c r="N1559" s="54"/>
      <c r="O1559" s="77"/>
      <c r="P1559" s="77"/>
      <c r="Q1559" s="78" t="s">
        <v>18</v>
      </c>
      <c r="R1559" s="78"/>
      <c r="S1559" s="56" t="s">
        <v>18</v>
      </c>
      <c r="T1559" s="79" t="s">
        <v>18</v>
      </c>
      <c r="U1559" s="79"/>
    </row>
    <row r="1560" spans="1:21" ht="12.75" customHeight="1">
      <c r="A1560" s="45" t="s">
        <v>1961</v>
      </c>
      <c r="B1560" s="5" t="s">
        <v>272</v>
      </c>
      <c r="C1560" s="19" t="s">
        <v>3814</v>
      </c>
      <c r="D1560" s="46">
        <v>113051970</v>
      </c>
      <c r="E1560" s="46">
        <f t="shared" si="366"/>
        <v>113051978</v>
      </c>
      <c r="F1560" s="19" t="s">
        <v>3814</v>
      </c>
      <c r="G1560" s="46">
        <v>172969787</v>
      </c>
      <c r="H1560" s="53">
        <v>65.400000000000006</v>
      </c>
      <c r="I1560" s="5" t="s">
        <v>18</v>
      </c>
      <c r="J1560" s="45" t="s">
        <v>18</v>
      </c>
      <c r="K1560" s="45" t="s">
        <v>18</v>
      </c>
      <c r="L1560" s="46"/>
      <c r="M1560" s="46"/>
      <c r="N1560" s="54"/>
      <c r="O1560" s="77"/>
      <c r="P1560" s="77"/>
      <c r="Q1560" s="78" t="s">
        <v>18</v>
      </c>
      <c r="R1560" s="78"/>
      <c r="S1560" s="56" t="s">
        <v>18</v>
      </c>
      <c r="T1560" s="79" t="s">
        <v>18</v>
      </c>
      <c r="U1560" s="79"/>
    </row>
    <row r="1561" spans="1:21" ht="45" customHeight="1">
      <c r="A1561" s="45" t="s">
        <v>1944</v>
      </c>
      <c r="B1561" s="5" t="s">
        <v>18</v>
      </c>
      <c r="C1561" s="46"/>
      <c r="D1561" s="46"/>
      <c r="E1561" s="46"/>
      <c r="F1561" s="53" t="s">
        <v>18</v>
      </c>
      <c r="G1561" s="46"/>
      <c r="H1561" s="53" t="s">
        <v>18</v>
      </c>
      <c r="I1561" s="5" t="s">
        <v>23</v>
      </c>
      <c r="J1561" s="45" t="s">
        <v>1962</v>
      </c>
      <c r="K1561" s="45" t="s">
        <v>1963</v>
      </c>
      <c r="L1561" s="46">
        <v>35222</v>
      </c>
      <c r="M1561" s="46">
        <v>28911</v>
      </c>
      <c r="N1561" s="54">
        <v>25202</v>
      </c>
      <c r="O1561" s="77">
        <v>22448</v>
      </c>
      <c r="P1561" s="77"/>
      <c r="Q1561" s="80">
        <v>63.7</v>
      </c>
      <c r="R1561" s="80"/>
      <c r="S1561" s="55">
        <v>-22.4</v>
      </c>
      <c r="T1561" s="83" t="s">
        <v>3855</v>
      </c>
      <c r="U1561" s="83"/>
    </row>
    <row r="1562" spans="1:21" ht="27" customHeight="1">
      <c r="A1562" s="2"/>
      <c r="B1562" s="5" t="s">
        <v>18</v>
      </c>
      <c r="C1562" s="46"/>
      <c r="D1562" s="46"/>
      <c r="E1562" s="46"/>
      <c r="F1562" s="53" t="s">
        <v>18</v>
      </c>
      <c r="G1562" s="46"/>
      <c r="H1562" s="53" t="s">
        <v>18</v>
      </c>
      <c r="I1562" s="5" t="s">
        <v>23</v>
      </c>
      <c r="J1562" s="45" t="s">
        <v>1964</v>
      </c>
      <c r="K1562" s="45" t="s">
        <v>1963</v>
      </c>
      <c r="L1562" s="46">
        <v>8000</v>
      </c>
      <c r="M1562" s="46">
        <v>6000</v>
      </c>
      <c r="N1562" s="54">
        <v>9124</v>
      </c>
      <c r="O1562" s="77">
        <v>9234</v>
      </c>
      <c r="P1562" s="77"/>
      <c r="Q1562" s="80">
        <v>115.4</v>
      </c>
      <c r="R1562" s="80"/>
      <c r="S1562" s="55">
        <v>53.9</v>
      </c>
      <c r="T1562" s="83" t="s">
        <v>3856</v>
      </c>
      <c r="U1562" s="83"/>
    </row>
    <row r="1563" spans="1:21">
      <c r="A1563" s="2"/>
      <c r="B1563" s="5" t="s">
        <v>29</v>
      </c>
      <c r="C1563" s="19" t="s">
        <v>3814</v>
      </c>
      <c r="D1563" s="46">
        <v>113051970</v>
      </c>
      <c r="E1563" s="46">
        <f t="shared" ref="E1563:E1564" si="368">D1563-C1563</f>
        <v>113051978</v>
      </c>
      <c r="F1563" s="19" t="s">
        <v>3814</v>
      </c>
      <c r="G1563" s="46">
        <v>172969787</v>
      </c>
      <c r="H1563" s="53">
        <v>65.400000000000006</v>
      </c>
      <c r="I1563" s="5" t="s">
        <v>18</v>
      </c>
      <c r="J1563" s="45" t="s">
        <v>18</v>
      </c>
      <c r="K1563" s="45" t="s">
        <v>18</v>
      </c>
      <c r="L1563" s="46"/>
      <c r="M1563" s="46"/>
      <c r="N1563" s="54"/>
      <c r="O1563" s="77"/>
      <c r="P1563" s="77"/>
      <c r="Q1563" s="78" t="s">
        <v>18</v>
      </c>
      <c r="R1563" s="78"/>
      <c r="S1563" s="56" t="s">
        <v>18</v>
      </c>
      <c r="T1563" s="79" t="s">
        <v>18</v>
      </c>
      <c r="U1563" s="79"/>
    </row>
    <row r="1564" spans="1:21" ht="12.75" customHeight="1">
      <c r="A1564" s="45" t="s">
        <v>1965</v>
      </c>
      <c r="B1564" s="5" t="s">
        <v>272</v>
      </c>
      <c r="C1564" s="19" t="s">
        <v>3814</v>
      </c>
      <c r="D1564" s="46">
        <v>17867859</v>
      </c>
      <c r="E1564" s="46">
        <f t="shared" si="368"/>
        <v>17867867</v>
      </c>
      <c r="F1564" s="19" t="s">
        <v>3814</v>
      </c>
      <c r="G1564" s="46">
        <v>27857541</v>
      </c>
      <c r="H1564" s="53">
        <v>64.099999999999994</v>
      </c>
      <c r="I1564" s="5" t="s">
        <v>18</v>
      </c>
      <c r="J1564" s="45" t="s">
        <v>18</v>
      </c>
      <c r="K1564" s="45" t="s">
        <v>18</v>
      </c>
      <c r="L1564" s="46"/>
      <c r="M1564" s="46"/>
      <c r="N1564" s="54"/>
      <c r="O1564" s="77"/>
      <c r="P1564" s="77"/>
      <c r="Q1564" s="78" t="s">
        <v>18</v>
      </c>
      <c r="R1564" s="78"/>
      <c r="S1564" s="56" t="s">
        <v>18</v>
      </c>
      <c r="T1564" s="79" t="s">
        <v>18</v>
      </c>
      <c r="U1564" s="79"/>
    </row>
    <row r="1565" spans="1:21" ht="25.5" customHeight="1">
      <c r="A1565" s="45" t="s">
        <v>1944</v>
      </c>
      <c r="B1565" s="5" t="s">
        <v>18</v>
      </c>
      <c r="C1565" s="46"/>
      <c r="D1565" s="46"/>
      <c r="E1565" s="46"/>
      <c r="F1565" s="53" t="s">
        <v>18</v>
      </c>
      <c r="G1565" s="46"/>
      <c r="H1565" s="53" t="s">
        <v>18</v>
      </c>
      <c r="I1565" s="5" t="s">
        <v>23</v>
      </c>
      <c r="J1565" s="45" t="s">
        <v>1966</v>
      </c>
      <c r="K1565" s="45" t="s">
        <v>341</v>
      </c>
      <c r="L1565" s="46">
        <v>2100</v>
      </c>
      <c r="M1565" s="46">
        <v>1575</v>
      </c>
      <c r="N1565" s="54">
        <v>2011</v>
      </c>
      <c r="O1565" s="77">
        <v>2220</v>
      </c>
      <c r="P1565" s="77"/>
      <c r="Q1565" s="80">
        <v>105.7</v>
      </c>
      <c r="R1565" s="80"/>
      <c r="S1565" s="55">
        <v>41</v>
      </c>
      <c r="T1565" s="83" t="s">
        <v>3857</v>
      </c>
      <c r="U1565" s="83"/>
    </row>
    <row r="1566" spans="1:21" ht="25.5" customHeight="1">
      <c r="A1566" s="2"/>
      <c r="B1566" s="5" t="s">
        <v>18</v>
      </c>
      <c r="C1566" s="46"/>
      <c r="D1566" s="46"/>
      <c r="E1566" s="46"/>
      <c r="F1566" s="53" t="s">
        <v>18</v>
      </c>
      <c r="G1566" s="46"/>
      <c r="H1566" s="53" t="s">
        <v>18</v>
      </c>
      <c r="I1566" s="5" t="s">
        <v>23</v>
      </c>
      <c r="J1566" s="45" t="s">
        <v>1967</v>
      </c>
      <c r="K1566" s="45" t="s">
        <v>338</v>
      </c>
      <c r="L1566" s="46">
        <v>2000</v>
      </c>
      <c r="M1566" s="46">
        <v>1500</v>
      </c>
      <c r="N1566" s="54">
        <v>1167</v>
      </c>
      <c r="O1566" s="77">
        <v>1712</v>
      </c>
      <c r="P1566" s="77"/>
      <c r="Q1566" s="80">
        <v>85.6</v>
      </c>
      <c r="R1566" s="80"/>
      <c r="S1566" s="55">
        <v>14.1</v>
      </c>
      <c r="T1566" s="83" t="s">
        <v>3857</v>
      </c>
      <c r="U1566" s="83"/>
    </row>
    <row r="1567" spans="1:21" ht="27.75" customHeight="1">
      <c r="A1567" s="2"/>
      <c r="B1567" s="5" t="s">
        <v>18</v>
      </c>
      <c r="C1567" s="46"/>
      <c r="D1567" s="46"/>
      <c r="E1567" s="46"/>
      <c r="F1567" s="53" t="s">
        <v>18</v>
      </c>
      <c r="G1567" s="46"/>
      <c r="H1567" s="53" t="s">
        <v>18</v>
      </c>
      <c r="I1567" s="5" t="s">
        <v>23</v>
      </c>
      <c r="J1567" s="45" t="s">
        <v>1968</v>
      </c>
      <c r="K1567" s="45" t="s">
        <v>201</v>
      </c>
      <c r="L1567" s="46">
        <v>800</v>
      </c>
      <c r="M1567" s="46">
        <v>600</v>
      </c>
      <c r="N1567" s="54">
        <v>1426</v>
      </c>
      <c r="O1567" s="77">
        <v>1031</v>
      </c>
      <c r="P1567" s="77"/>
      <c r="Q1567" s="80">
        <v>128.9</v>
      </c>
      <c r="R1567" s="80"/>
      <c r="S1567" s="55">
        <v>71.8</v>
      </c>
      <c r="T1567" s="83" t="s">
        <v>3857</v>
      </c>
      <c r="U1567" s="83"/>
    </row>
    <row r="1568" spans="1:21" ht="12.75" customHeight="1">
      <c r="A1568" s="2"/>
      <c r="B1568" s="5" t="s">
        <v>18</v>
      </c>
      <c r="C1568" s="46"/>
      <c r="D1568" s="46"/>
      <c r="E1568" s="46"/>
      <c r="F1568" s="53" t="s">
        <v>18</v>
      </c>
      <c r="G1568" s="46"/>
      <c r="H1568" s="53" t="s">
        <v>18</v>
      </c>
      <c r="I1568" s="5" t="s">
        <v>23</v>
      </c>
      <c r="J1568" s="45" t="s">
        <v>1969</v>
      </c>
      <c r="K1568" s="45" t="s">
        <v>201</v>
      </c>
      <c r="L1568" s="46">
        <v>4</v>
      </c>
      <c r="M1568" s="46">
        <v>3</v>
      </c>
      <c r="N1568" s="54">
        <v>0</v>
      </c>
      <c r="O1568" s="77">
        <v>0</v>
      </c>
      <c r="P1568" s="77"/>
      <c r="Q1568" s="78" t="s">
        <v>26</v>
      </c>
      <c r="R1568" s="78"/>
      <c r="S1568" s="56" t="s">
        <v>26</v>
      </c>
      <c r="T1568" s="83" t="s">
        <v>3858</v>
      </c>
      <c r="U1568" s="83"/>
    </row>
    <row r="1569" spans="1:21" ht="12.75" customHeight="1">
      <c r="A1569" s="2"/>
      <c r="B1569" s="5" t="s">
        <v>18</v>
      </c>
      <c r="C1569" s="46"/>
      <c r="D1569" s="46"/>
      <c r="E1569" s="46"/>
      <c r="F1569" s="53" t="s">
        <v>18</v>
      </c>
      <c r="G1569" s="46"/>
      <c r="H1569" s="53" t="s">
        <v>18</v>
      </c>
      <c r="I1569" s="5" t="s">
        <v>23</v>
      </c>
      <c r="J1569" s="45" t="s">
        <v>1970</v>
      </c>
      <c r="K1569" s="45" t="s">
        <v>1294</v>
      </c>
      <c r="L1569" s="46">
        <v>320</v>
      </c>
      <c r="M1569" s="46">
        <v>240</v>
      </c>
      <c r="N1569" s="54">
        <v>74</v>
      </c>
      <c r="O1569" s="77">
        <v>44</v>
      </c>
      <c r="P1569" s="77"/>
      <c r="Q1569" s="80">
        <v>13.8</v>
      </c>
      <c r="R1569" s="80"/>
      <c r="S1569" s="55">
        <v>-81.7</v>
      </c>
      <c r="T1569" s="83" t="s">
        <v>3858</v>
      </c>
      <c r="U1569" s="83"/>
    </row>
    <row r="1570" spans="1:21" ht="25.5" customHeight="1">
      <c r="A1570" s="2"/>
      <c r="B1570" s="5" t="s">
        <v>18</v>
      </c>
      <c r="C1570" s="46"/>
      <c r="D1570" s="46"/>
      <c r="E1570" s="46"/>
      <c r="F1570" s="53" t="s">
        <v>18</v>
      </c>
      <c r="G1570" s="46"/>
      <c r="H1570" s="53" t="s">
        <v>18</v>
      </c>
      <c r="I1570" s="5" t="s">
        <v>23</v>
      </c>
      <c r="J1570" s="45" t="s">
        <v>1971</v>
      </c>
      <c r="K1570" s="45" t="s">
        <v>341</v>
      </c>
      <c r="L1570" s="46">
        <v>30</v>
      </c>
      <c r="M1570" s="46">
        <v>20</v>
      </c>
      <c r="N1570" s="54">
        <v>5</v>
      </c>
      <c r="O1570" s="77">
        <v>125</v>
      </c>
      <c r="P1570" s="77"/>
      <c r="Q1570" s="80">
        <v>416.7</v>
      </c>
      <c r="R1570" s="80"/>
      <c r="S1570" s="55">
        <v>525</v>
      </c>
      <c r="T1570" s="83" t="s">
        <v>3857</v>
      </c>
      <c r="U1570" s="83"/>
    </row>
    <row r="1571" spans="1:21" ht="25.5" customHeight="1">
      <c r="A1571" s="2"/>
      <c r="B1571" s="5" t="s">
        <v>18</v>
      </c>
      <c r="C1571" s="46"/>
      <c r="D1571" s="46"/>
      <c r="E1571" s="46"/>
      <c r="F1571" s="53" t="s">
        <v>18</v>
      </c>
      <c r="G1571" s="46"/>
      <c r="H1571" s="53" t="s">
        <v>18</v>
      </c>
      <c r="I1571" s="5" t="s">
        <v>23</v>
      </c>
      <c r="J1571" s="45" t="s">
        <v>1972</v>
      </c>
      <c r="K1571" s="45" t="s">
        <v>341</v>
      </c>
      <c r="L1571" s="46">
        <v>4</v>
      </c>
      <c r="M1571" s="46">
        <v>3</v>
      </c>
      <c r="N1571" s="54">
        <v>0</v>
      </c>
      <c r="O1571" s="77">
        <v>0</v>
      </c>
      <c r="P1571" s="77"/>
      <c r="Q1571" s="78" t="s">
        <v>26</v>
      </c>
      <c r="R1571" s="78"/>
      <c r="S1571" s="56" t="s">
        <v>26</v>
      </c>
      <c r="T1571" s="83" t="s">
        <v>3858</v>
      </c>
      <c r="U1571" s="83"/>
    </row>
    <row r="1572" spans="1:21">
      <c r="A1572" s="2"/>
      <c r="B1572" s="5" t="s">
        <v>29</v>
      </c>
      <c r="C1572" s="19" t="s">
        <v>3814</v>
      </c>
      <c r="D1572" s="46">
        <v>17867859</v>
      </c>
      <c r="E1572" s="46">
        <f t="shared" ref="E1572:E1573" si="369">D1572-C1572</f>
        <v>17867867</v>
      </c>
      <c r="F1572" s="19" t="s">
        <v>3814</v>
      </c>
      <c r="G1572" s="46">
        <v>27857541</v>
      </c>
      <c r="H1572" s="53">
        <v>64.099999999999994</v>
      </c>
      <c r="I1572" s="5" t="s">
        <v>18</v>
      </c>
      <c r="J1572" s="45" t="s">
        <v>18</v>
      </c>
      <c r="K1572" s="45" t="s">
        <v>18</v>
      </c>
      <c r="L1572" s="46"/>
      <c r="M1572" s="46"/>
      <c r="N1572" s="54"/>
      <c r="O1572" s="77"/>
      <c r="P1572" s="77"/>
      <c r="Q1572" s="78" t="s">
        <v>18</v>
      </c>
      <c r="R1572" s="78"/>
      <c r="S1572" s="56" t="s">
        <v>18</v>
      </c>
      <c r="T1572" s="79" t="s">
        <v>18</v>
      </c>
      <c r="U1572" s="79"/>
    </row>
    <row r="1573" spans="1:21" ht="12.75" customHeight="1">
      <c r="A1573" s="45" t="s">
        <v>1973</v>
      </c>
      <c r="B1573" s="5" t="s">
        <v>272</v>
      </c>
      <c r="C1573" s="19" t="s">
        <v>3814</v>
      </c>
      <c r="D1573" s="46">
        <v>19396269</v>
      </c>
      <c r="E1573" s="46">
        <f t="shared" si="369"/>
        <v>19396277</v>
      </c>
      <c r="F1573" s="19" t="s">
        <v>3814</v>
      </c>
      <c r="G1573" s="46">
        <v>41803966</v>
      </c>
      <c r="H1573" s="53">
        <v>46.4</v>
      </c>
      <c r="I1573" s="5" t="s">
        <v>18</v>
      </c>
      <c r="J1573" s="45" t="s">
        <v>18</v>
      </c>
      <c r="K1573" s="45" t="s">
        <v>18</v>
      </c>
      <c r="L1573" s="46"/>
      <c r="M1573" s="46"/>
      <c r="N1573" s="54"/>
      <c r="O1573" s="77"/>
      <c r="P1573" s="77"/>
      <c r="Q1573" s="78" t="s">
        <v>18</v>
      </c>
      <c r="R1573" s="78"/>
      <c r="S1573" s="56" t="s">
        <v>18</v>
      </c>
      <c r="T1573" s="79" t="s">
        <v>18</v>
      </c>
      <c r="U1573" s="79"/>
    </row>
    <row r="1574" spans="1:21" ht="27.75" customHeight="1">
      <c r="A1574" s="45" t="s">
        <v>1944</v>
      </c>
      <c r="B1574" s="5" t="s">
        <v>18</v>
      </c>
      <c r="C1574" s="46"/>
      <c r="D1574" s="46"/>
      <c r="E1574" s="46"/>
      <c r="F1574" s="53" t="s">
        <v>18</v>
      </c>
      <c r="G1574" s="46"/>
      <c r="H1574" s="53" t="s">
        <v>18</v>
      </c>
      <c r="I1574" s="5" t="s">
        <v>23</v>
      </c>
      <c r="J1574" s="45" t="s">
        <v>1974</v>
      </c>
      <c r="K1574" s="45" t="s">
        <v>413</v>
      </c>
      <c r="L1574" s="46">
        <v>1750</v>
      </c>
      <c r="M1574" s="46">
        <v>1300</v>
      </c>
      <c r="N1574" s="54">
        <v>1035</v>
      </c>
      <c r="O1574" s="77">
        <v>1716</v>
      </c>
      <c r="P1574" s="77"/>
      <c r="Q1574" s="80">
        <v>98.1</v>
      </c>
      <c r="R1574" s="80"/>
      <c r="S1574" s="55">
        <v>32</v>
      </c>
      <c r="T1574" s="83" t="s">
        <v>1975</v>
      </c>
      <c r="U1574" s="83"/>
    </row>
    <row r="1575" spans="1:21" ht="25.5" customHeight="1">
      <c r="A1575" s="2"/>
      <c r="B1575" s="5" t="s">
        <v>18</v>
      </c>
      <c r="C1575" s="46"/>
      <c r="D1575" s="46"/>
      <c r="E1575" s="46"/>
      <c r="F1575" s="53" t="s">
        <v>18</v>
      </c>
      <c r="G1575" s="46"/>
      <c r="H1575" s="53" t="s">
        <v>18</v>
      </c>
      <c r="I1575" s="5" t="s">
        <v>23</v>
      </c>
      <c r="J1575" s="45" t="s">
        <v>1976</v>
      </c>
      <c r="K1575" s="45" t="s">
        <v>341</v>
      </c>
      <c r="L1575" s="46">
        <v>110</v>
      </c>
      <c r="M1575" s="46">
        <v>80</v>
      </c>
      <c r="N1575" s="54">
        <v>72</v>
      </c>
      <c r="O1575" s="77">
        <v>104</v>
      </c>
      <c r="P1575" s="77"/>
      <c r="Q1575" s="80">
        <v>94.5</v>
      </c>
      <c r="R1575" s="80"/>
      <c r="S1575" s="55">
        <v>30</v>
      </c>
      <c r="T1575" s="83" t="s">
        <v>1975</v>
      </c>
      <c r="U1575" s="83"/>
    </row>
    <row r="1576" spans="1:21">
      <c r="A1576" s="2"/>
      <c r="B1576" s="5" t="s">
        <v>29</v>
      </c>
      <c r="C1576" s="19" t="s">
        <v>3814</v>
      </c>
      <c r="D1576" s="46">
        <v>19396269</v>
      </c>
      <c r="E1576" s="46">
        <f t="shared" ref="E1576:E1577" si="370">D1576-C1576</f>
        <v>19396277</v>
      </c>
      <c r="F1576" s="53">
        <f t="shared" ref="F1576:F1577" si="371">IFERROR((D1576/C1576-1)*100,0)</f>
        <v>-242453462.5</v>
      </c>
      <c r="G1576" s="46">
        <v>41803966</v>
      </c>
      <c r="H1576" s="53">
        <v>46.4</v>
      </c>
      <c r="I1576" s="5" t="s">
        <v>18</v>
      </c>
      <c r="J1576" s="45" t="s">
        <v>18</v>
      </c>
      <c r="K1576" s="45" t="s">
        <v>18</v>
      </c>
      <c r="L1576" s="46"/>
      <c r="M1576" s="46"/>
      <c r="N1576" s="54"/>
      <c r="O1576" s="77"/>
      <c r="P1576" s="77"/>
      <c r="Q1576" s="78" t="s">
        <v>18</v>
      </c>
      <c r="R1576" s="78"/>
      <c r="S1576" s="56" t="s">
        <v>18</v>
      </c>
      <c r="T1576" s="79" t="s">
        <v>18</v>
      </c>
      <c r="U1576" s="79"/>
    </row>
    <row r="1577" spans="1:21" ht="12.75" customHeight="1">
      <c r="A1577" s="45" t="s">
        <v>1977</v>
      </c>
      <c r="B1577" s="5" t="s">
        <v>272</v>
      </c>
      <c r="C1577" s="50">
        <v>19263466</v>
      </c>
      <c r="D1577" s="46">
        <v>24360671</v>
      </c>
      <c r="E1577" s="46">
        <f t="shared" si="370"/>
        <v>5097205</v>
      </c>
      <c r="F1577" s="53">
        <f t="shared" si="371"/>
        <v>26.460477050184018</v>
      </c>
      <c r="G1577" s="46">
        <v>38484609</v>
      </c>
      <c r="H1577" s="53">
        <v>63.3</v>
      </c>
      <c r="I1577" s="5" t="s">
        <v>18</v>
      </c>
      <c r="J1577" s="45" t="s">
        <v>18</v>
      </c>
      <c r="K1577" s="45" t="s">
        <v>18</v>
      </c>
      <c r="L1577" s="46"/>
      <c r="M1577" s="46"/>
      <c r="N1577" s="54"/>
      <c r="O1577" s="77"/>
      <c r="P1577" s="77"/>
      <c r="Q1577" s="78" t="s">
        <v>18</v>
      </c>
      <c r="R1577" s="78"/>
      <c r="S1577" s="56" t="s">
        <v>18</v>
      </c>
      <c r="T1577" s="79" t="s">
        <v>18</v>
      </c>
      <c r="U1577" s="79"/>
    </row>
    <row r="1578" spans="1:21" ht="27" customHeight="1">
      <c r="A1578" s="45" t="s">
        <v>1944</v>
      </c>
      <c r="B1578" s="5" t="s">
        <v>18</v>
      </c>
      <c r="C1578" s="46"/>
      <c r="D1578" s="46"/>
      <c r="E1578" s="46"/>
      <c r="F1578" s="53" t="s">
        <v>18</v>
      </c>
      <c r="G1578" s="46"/>
      <c r="H1578" s="53" t="s">
        <v>18</v>
      </c>
      <c r="I1578" s="5" t="s">
        <v>23</v>
      </c>
      <c r="J1578" s="45" t="s">
        <v>1564</v>
      </c>
      <c r="K1578" s="45" t="s">
        <v>78</v>
      </c>
      <c r="L1578" s="46">
        <v>660</v>
      </c>
      <c r="M1578" s="46">
        <v>503</v>
      </c>
      <c r="N1578" s="54">
        <v>562</v>
      </c>
      <c r="O1578" s="77">
        <v>386</v>
      </c>
      <c r="P1578" s="77"/>
      <c r="Q1578" s="80">
        <v>58.5</v>
      </c>
      <c r="R1578" s="80"/>
      <c r="S1578" s="55">
        <v>-23.3</v>
      </c>
      <c r="T1578" s="83" t="s">
        <v>3859</v>
      </c>
      <c r="U1578" s="83"/>
    </row>
    <row r="1579" spans="1:21" ht="54.75" customHeight="1">
      <c r="A1579" s="2"/>
      <c r="B1579" s="5" t="s">
        <v>18</v>
      </c>
      <c r="C1579" s="46"/>
      <c r="D1579" s="46"/>
      <c r="E1579" s="46"/>
      <c r="F1579" s="53" t="s">
        <v>18</v>
      </c>
      <c r="G1579" s="46"/>
      <c r="H1579" s="53" t="s">
        <v>18</v>
      </c>
      <c r="I1579" s="5" t="s">
        <v>23</v>
      </c>
      <c r="J1579" s="45" t="s">
        <v>1978</v>
      </c>
      <c r="K1579" s="45" t="s">
        <v>1979</v>
      </c>
      <c r="L1579" s="46">
        <v>22</v>
      </c>
      <c r="M1579" s="46">
        <v>13</v>
      </c>
      <c r="N1579" s="54">
        <v>3</v>
      </c>
      <c r="O1579" s="77">
        <v>3</v>
      </c>
      <c r="P1579" s="77"/>
      <c r="Q1579" s="80">
        <v>13.6</v>
      </c>
      <c r="R1579" s="80"/>
      <c r="S1579" s="55">
        <v>-76.900000000000006</v>
      </c>
      <c r="T1579" s="83" t="s">
        <v>3860</v>
      </c>
      <c r="U1579" s="83"/>
    </row>
    <row r="1580" spans="1:21" ht="60" customHeight="1">
      <c r="A1580" s="2"/>
      <c r="B1580" s="5" t="s">
        <v>18</v>
      </c>
      <c r="C1580" s="46"/>
      <c r="D1580" s="46"/>
      <c r="E1580" s="46"/>
      <c r="F1580" s="53" t="s">
        <v>18</v>
      </c>
      <c r="G1580" s="46"/>
      <c r="H1580" s="53" t="s">
        <v>18</v>
      </c>
      <c r="I1580" s="5" t="s">
        <v>23</v>
      </c>
      <c r="J1580" s="45" t="s">
        <v>1978</v>
      </c>
      <c r="K1580" s="45" t="s">
        <v>1980</v>
      </c>
      <c r="L1580" s="46">
        <v>9</v>
      </c>
      <c r="M1580" s="46">
        <v>6</v>
      </c>
      <c r="N1580" s="54">
        <v>4</v>
      </c>
      <c r="O1580" s="77">
        <v>0</v>
      </c>
      <c r="P1580" s="77"/>
      <c r="Q1580" s="78" t="s">
        <v>26</v>
      </c>
      <c r="R1580" s="78"/>
      <c r="S1580" s="56" t="s">
        <v>26</v>
      </c>
      <c r="T1580" s="83" t="s">
        <v>3860</v>
      </c>
      <c r="U1580" s="83"/>
    </row>
    <row r="1581" spans="1:21" ht="34.5" customHeight="1">
      <c r="A1581" s="2"/>
      <c r="B1581" s="5" t="s">
        <v>18</v>
      </c>
      <c r="C1581" s="46"/>
      <c r="D1581" s="46"/>
      <c r="E1581" s="46"/>
      <c r="F1581" s="53" t="s">
        <v>18</v>
      </c>
      <c r="G1581" s="46"/>
      <c r="H1581" s="53" t="s">
        <v>18</v>
      </c>
      <c r="I1581" s="5" t="s">
        <v>23</v>
      </c>
      <c r="J1581" s="45" t="s">
        <v>1981</v>
      </c>
      <c r="K1581" s="45" t="s">
        <v>1675</v>
      </c>
      <c r="L1581" s="46">
        <v>24</v>
      </c>
      <c r="M1581" s="46">
        <v>16</v>
      </c>
      <c r="N1581" s="54">
        <v>8</v>
      </c>
      <c r="O1581" s="77">
        <v>20</v>
      </c>
      <c r="P1581" s="77"/>
      <c r="Q1581" s="80">
        <v>83.3</v>
      </c>
      <c r="R1581" s="80"/>
      <c r="S1581" s="55">
        <v>25</v>
      </c>
      <c r="T1581" s="79" t="s">
        <v>3861</v>
      </c>
      <c r="U1581" s="79"/>
    </row>
    <row r="1582" spans="1:21" ht="53.25" customHeight="1">
      <c r="A1582" s="2"/>
      <c r="B1582" s="5" t="s">
        <v>18</v>
      </c>
      <c r="C1582" s="46"/>
      <c r="D1582" s="46"/>
      <c r="E1582" s="46"/>
      <c r="F1582" s="53" t="s">
        <v>18</v>
      </c>
      <c r="G1582" s="46"/>
      <c r="H1582" s="53" t="s">
        <v>18</v>
      </c>
      <c r="I1582" s="5" t="s">
        <v>23</v>
      </c>
      <c r="J1582" s="45" t="s">
        <v>1982</v>
      </c>
      <c r="K1582" s="45" t="s">
        <v>368</v>
      </c>
      <c r="L1582" s="46">
        <v>142</v>
      </c>
      <c r="M1582" s="46">
        <v>106</v>
      </c>
      <c r="N1582" s="54">
        <v>58</v>
      </c>
      <c r="O1582" s="77">
        <v>4</v>
      </c>
      <c r="P1582" s="77"/>
      <c r="Q1582" s="80">
        <v>2.8</v>
      </c>
      <c r="R1582" s="80"/>
      <c r="S1582" s="55">
        <v>-96.2</v>
      </c>
      <c r="T1582" s="79" t="s">
        <v>3862</v>
      </c>
      <c r="U1582" s="79"/>
    </row>
    <row r="1583" spans="1:21" ht="53.25" customHeight="1">
      <c r="A1583" s="2"/>
      <c r="B1583" s="5" t="s">
        <v>18</v>
      </c>
      <c r="C1583" s="46"/>
      <c r="D1583" s="46"/>
      <c r="E1583" s="46"/>
      <c r="F1583" s="53" t="s">
        <v>18</v>
      </c>
      <c r="G1583" s="46"/>
      <c r="H1583" s="53" t="s">
        <v>18</v>
      </c>
      <c r="I1583" s="5" t="s">
        <v>23</v>
      </c>
      <c r="J1583" s="45" t="s">
        <v>1982</v>
      </c>
      <c r="K1583" s="45" t="s">
        <v>48</v>
      </c>
      <c r="L1583" s="46">
        <v>29</v>
      </c>
      <c r="M1583" s="46">
        <v>20</v>
      </c>
      <c r="N1583" s="54">
        <v>15</v>
      </c>
      <c r="O1583" s="77">
        <v>2</v>
      </c>
      <c r="P1583" s="77"/>
      <c r="Q1583" s="80">
        <v>6.9</v>
      </c>
      <c r="R1583" s="80"/>
      <c r="S1583" s="55">
        <v>-90</v>
      </c>
      <c r="T1583" s="79" t="s">
        <v>1983</v>
      </c>
      <c r="U1583" s="79"/>
    </row>
    <row r="1584" spans="1:21" ht="95.25" customHeight="1">
      <c r="A1584" s="2"/>
      <c r="B1584" s="5" t="s">
        <v>18</v>
      </c>
      <c r="C1584" s="46"/>
      <c r="D1584" s="46"/>
      <c r="E1584" s="46"/>
      <c r="F1584" s="53" t="s">
        <v>18</v>
      </c>
      <c r="G1584" s="46"/>
      <c r="H1584" s="53" t="s">
        <v>18</v>
      </c>
      <c r="I1584" s="5" t="s">
        <v>23</v>
      </c>
      <c r="J1584" s="45" t="s">
        <v>1984</v>
      </c>
      <c r="K1584" s="45" t="s">
        <v>1985</v>
      </c>
      <c r="L1584" s="46">
        <v>143</v>
      </c>
      <c r="M1584" s="46">
        <v>110</v>
      </c>
      <c r="N1584" s="54">
        <v>98</v>
      </c>
      <c r="O1584" s="77">
        <v>106</v>
      </c>
      <c r="P1584" s="77"/>
      <c r="Q1584" s="80">
        <v>74.099999999999994</v>
      </c>
      <c r="R1584" s="80"/>
      <c r="S1584" s="55">
        <v>-3.6</v>
      </c>
      <c r="T1584" s="79" t="s">
        <v>3863</v>
      </c>
      <c r="U1584" s="79"/>
    </row>
    <row r="1585" spans="1:21" ht="71.25" customHeight="1">
      <c r="A1585" s="2"/>
      <c r="B1585" s="5" t="s">
        <v>18</v>
      </c>
      <c r="C1585" s="46"/>
      <c r="D1585" s="46"/>
      <c r="E1585" s="46"/>
      <c r="F1585" s="53" t="s">
        <v>18</v>
      </c>
      <c r="G1585" s="46"/>
      <c r="H1585" s="53" t="s">
        <v>18</v>
      </c>
      <c r="I1585" s="5" t="s">
        <v>23</v>
      </c>
      <c r="J1585" s="45" t="s">
        <v>1984</v>
      </c>
      <c r="K1585" s="45" t="s">
        <v>1986</v>
      </c>
      <c r="L1585" s="46">
        <v>17</v>
      </c>
      <c r="M1585" s="46">
        <v>12</v>
      </c>
      <c r="N1585" s="54">
        <v>9</v>
      </c>
      <c r="O1585" s="77">
        <v>4</v>
      </c>
      <c r="P1585" s="77"/>
      <c r="Q1585" s="80">
        <v>23.5</v>
      </c>
      <c r="R1585" s="80"/>
      <c r="S1585" s="55">
        <v>-66.7</v>
      </c>
      <c r="T1585" s="79" t="s">
        <v>3864</v>
      </c>
      <c r="U1585" s="79"/>
    </row>
    <row r="1586" spans="1:21" ht="53.25" customHeight="1">
      <c r="A1586" s="2"/>
      <c r="B1586" s="5" t="s">
        <v>18</v>
      </c>
      <c r="C1586" s="46"/>
      <c r="D1586" s="46"/>
      <c r="E1586" s="46"/>
      <c r="F1586" s="53" t="s">
        <v>18</v>
      </c>
      <c r="G1586" s="46"/>
      <c r="H1586" s="53" t="s">
        <v>18</v>
      </c>
      <c r="I1586" s="5" t="s">
        <v>23</v>
      </c>
      <c r="J1586" s="45" t="s">
        <v>1987</v>
      </c>
      <c r="K1586" s="45" t="s">
        <v>480</v>
      </c>
      <c r="L1586" s="46">
        <v>1350</v>
      </c>
      <c r="M1586" s="46">
        <v>1080</v>
      </c>
      <c r="N1586" s="54">
        <v>1005</v>
      </c>
      <c r="O1586" s="77">
        <v>1075</v>
      </c>
      <c r="P1586" s="77"/>
      <c r="Q1586" s="80">
        <v>79.599999999999994</v>
      </c>
      <c r="R1586" s="80"/>
      <c r="S1586" s="55">
        <v>-0.5</v>
      </c>
      <c r="T1586" s="79" t="s">
        <v>3865</v>
      </c>
      <c r="U1586" s="79"/>
    </row>
    <row r="1587" spans="1:21" ht="87" customHeight="1">
      <c r="A1587" s="2"/>
      <c r="B1587" s="5" t="s">
        <v>18</v>
      </c>
      <c r="C1587" s="46"/>
      <c r="D1587" s="46"/>
      <c r="E1587" s="46"/>
      <c r="F1587" s="53" t="s">
        <v>18</v>
      </c>
      <c r="G1587" s="46"/>
      <c r="H1587" s="53" t="s">
        <v>18</v>
      </c>
      <c r="I1587" s="5" t="s">
        <v>23</v>
      </c>
      <c r="J1587" s="45" t="s">
        <v>1988</v>
      </c>
      <c r="K1587" s="45" t="s">
        <v>1989</v>
      </c>
      <c r="L1587" s="46">
        <v>60</v>
      </c>
      <c r="M1587" s="46">
        <v>45</v>
      </c>
      <c r="N1587" s="54">
        <v>49</v>
      </c>
      <c r="O1587" s="77">
        <v>35</v>
      </c>
      <c r="P1587" s="77"/>
      <c r="Q1587" s="80">
        <v>58.3</v>
      </c>
      <c r="R1587" s="80"/>
      <c r="S1587" s="55">
        <v>-22.2</v>
      </c>
      <c r="T1587" s="79" t="s">
        <v>1990</v>
      </c>
      <c r="U1587" s="79"/>
    </row>
    <row r="1588" spans="1:21" ht="65.25" customHeight="1">
      <c r="A1588" s="2"/>
      <c r="B1588" s="5" t="s">
        <v>18</v>
      </c>
      <c r="C1588" s="46"/>
      <c r="D1588" s="46"/>
      <c r="E1588" s="46"/>
      <c r="F1588" s="53" t="s">
        <v>18</v>
      </c>
      <c r="G1588" s="46"/>
      <c r="H1588" s="53" t="s">
        <v>18</v>
      </c>
      <c r="I1588" s="5" t="s">
        <v>23</v>
      </c>
      <c r="J1588" s="45" t="s">
        <v>1991</v>
      </c>
      <c r="K1588" s="45" t="s">
        <v>1197</v>
      </c>
      <c r="L1588" s="46">
        <v>3967</v>
      </c>
      <c r="M1588" s="46">
        <v>2208</v>
      </c>
      <c r="N1588" s="54">
        <v>2101</v>
      </c>
      <c r="O1588" s="77">
        <v>81</v>
      </c>
      <c r="P1588" s="77"/>
      <c r="Q1588" s="80">
        <v>2</v>
      </c>
      <c r="R1588" s="80"/>
      <c r="S1588" s="55">
        <v>-96.3</v>
      </c>
      <c r="T1588" s="79" t="s">
        <v>1992</v>
      </c>
      <c r="U1588" s="79"/>
    </row>
    <row r="1589" spans="1:21" ht="70.5" customHeight="1">
      <c r="A1589" s="2"/>
      <c r="B1589" s="5" t="s">
        <v>18</v>
      </c>
      <c r="C1589" s="46"/>
      <c r="D1589" s="46"/>
      <c r="E1589" s="46"/>
      <c r="F1589" s="53" t="s">
        <v>18</v>
      </c>
      <c r="G1589" s="46"/>
      <c r="H1589" s="53" t="s">
        <v>18</v>
      </c>
      <c r="I1589" s="5" t="s">
        <v>23</v>
      </c>
      <c r="J1589" s="45" t="s">
        <v>1993</v>
      </c>
      <c r="K1589" s="45" t="s">
        <v>1197</v>
      </c>
      <c r="L1589" s="46">
        <v>177</v>
      </c>
      <c r="M1589" s="46">
        <v>123</v>
      </c>
      <c r="N1589" s="54">
        <v>255</v>
      </c>
      <c r="O1589" s="77">
        <v>314</v>
      </c>
      <c r="P1589" s="77"/>
      <c r="Q1589" s="80">
        <v>177.4</v>
      </c>
      <c r="R1589" s="80"/>
      <c r="S1589" s="55">
        <v>155.30000000000001</v>
      </c>
      <c r="T1589" s="79" t="s">
        <v>1994</v>
      </c>
      <c r="U1589" s="79"/>
    </row>
    <row r="1590" spans="1:21">
      <c r="A1590" s="2"/>
      <c r="B1590" s="5" t="s">
        <v>29</v>
      </c>
      <c r="C1590" s="46">
        <v>19263466</v>
      </c>
      <c r="D1590" s="46">
        <v>24360671</v>
      </c>
      <c r="E1590" s="46">
        <f t="shared" ref="E1590:E1591" si="372">D1590-C1590</f>
        <v>5097205</v>
      </c>
      <c r="F1590" s="53">
        <f t="shared" ref="F1590:F1591" si="373">IFERROR((D1590/C1590-1)*100,0)</f>
        <v>26.460477050184018</v>
      </c>
      <c r="G1590" s="46">
        <v>38484609</v>
      </c>
      <c r="H1590" s="53">
        <v>63.3</v>
      </c>
      <c r="I1590" s="5" t="s">
        <v>18</v>
      </c>
      <c r="J1590" s="45" t="s">
        <v>18</v>
      </c>
      <c r="K1590" s="45" t="s">
        <v>18</v>
      </c>
      <c r="L1590" s="46"/>
      <c r="M1590" s="46"/>
      <c r="N1590" s="46"/>
      <c r="O1590" s="72"/>
      <c r="P1590" s="72"/>
      <c r="Q1590" s="70" t="s">
        <v>18</v>
      </c>
      <c r="R1590" s="70"/>
      <c r="S1590" s="44" t="s">
        <v>18</v>
      </c>
      <c r="T1590" s="71" t="s">
        <v>18</v>
      </c>
      <c r="U1590" s="71"/>
    </row>
    <row r="1591" spans="1:21" ht="25.5">
      <c r="A1591" s="45" t="s">
        <v>1995</v>
      </c>
      <c r="B1591" s="5" t="s">
        <v>272</v>
      </c>
      <c r="C1591" s="46">
        <v>4046616</v>
      </c>
      <c r="D1591" s="46">
        <v>2114719</v>
      </c>
      <c r="E1591" s="46">
        <f t="shared" si="372"/>
        <v>-1931897</v>
      </c>
      <c r="F1591" s="53">
        <f t="shared" si="373"/>
        <v>-47.741050794046181</v>
      </c>
      <c r="G1591" s="46">
        <v>18910212</v>
      </c>
      <c r="H1591" s="53">
        <v>11.2</v>
      </c>
      <c r="I1591" s="5" t="s">
        <v>18</v>
      </c>
      <c r="J1591" s="45" t="s">
        <v>18</v>
      </c>
      <c r="K1591" s="45" t="s">
        <v>18</v>
      </c>
      <c r="L1591" s="46"/>
      <c r="M1591" s="46"/>
      <c r="N1591" s="46"/>
      <c r="O1591" s="72"/>
      <c r="P1591" s="72"/>
      <c r="Q1591" s="70" t="s">
        <v>18</v>
      </c>
      <c r="R1591" s="70"/>
      <c r="S1591" s="44" t="s">
        <v>18</v>
      </c>
      <c r="T1591" s="71" t="s">
        <v>18</v>
      </c>
      <c r="U1591" s="71"/>
    </row>
    <row r="1592" spans="1:21" ht="69.75" customHeight="1">
      <c r="A1592" s="45" t="s">
        <v>1944</v>
      </c>
      <c r="B1592" s="5" t="s">
        <v>18</v>
      </c>
      <c r="C1592" s="46"/>
      <c r="D1592" s="46"/>
      <c r="E1592" s="46"/>
      <c r="F1592" s="53" t="s">
        <v>18</v>
      </c>
      <c r="G1592" s="46"/>
      <c r="H1592" s="53" t="s">
        <v>18</v>
      </c>
      <c r="I1592" s="5" t="s">
        <v>23</v>
      </c>
      <c r="J1592" s="45" t="s">
        <v>1996</v>
      </c>
      <c r="K1592" s="45" t="s">
        <v>201</v>
      </c>
      <c r="L1592" s="46">
        <v>468</v>
      </c>
      <c r="M1592" s="46">
        <v>368</v>
      </c>
      <c r="N1592" s="46">
        <v>127</v>
      </c>
      <c r="O1592" s="72">
        <v>180</v>
      </c>
      <c r="P1592" s="72"/>
      <c r="Q1592" s="74">
        <v>38.5</v>
      </c>
      <c r="R1592" s="74"/>
      <c r="S1592" s="47">
        <v>-51.1</v>
      </c>
      <c r="T1592" s="79" t="s">
        <v>1997</v>
      </c>
      <c r="U1592" s="79"/>
    </row>
    <row r="1593" spans="1:21" ht="77.25" customHeight="1">
      <c r="A1593" s="2"/>
      <c r="B1593" s="5" t="s">
        <v>18</v>
      </c>
      <c r="C1593" s="46"/>
      <c r="D1593" s="46"/>
      <c r="E1593" s="46"/>
      <c r="F1593" s="53" t="s">
        <v>18</v>
      </c>
      <c r="G1593" s="46"/>
      <c r="H1593" s="53" t="s">
        <v>18</v>
      </c>
      <c r="I1593" s="5" t="s">
        <v>23</v>
      </c>
      <c r="J1593" s="45" t="s">
        <v>1998</v>
      </c>
      <c r="K1593" s="45" t="s">
        <v>88</v>
      </c>
      <c r="L1593" s="46">
        <v>1200</v>
      </c>
      <c r="M1593" s="46">
        <v>850</v>
      </c>
      <c r="N1593" s="46">
        <v>1095</v>
      </c>
      <c r="O1593" s="72">
        <v>1</v>
      </c>
      <c r="P1593" s="72"/>
      <c r="Q1593" s="74">
        <v>0.1</v>
      </c>
      <c r="R1593" s="74"/>
      <c r="S1593" s="47">
        <v>-99.9</v>
      </c>
      <c r="T1593" s="79" t="s">
        <v>3866</v>
      </c>
      <c r="U1593" s="79"/>
    </row>
    <row r="1594" spans="1:21" ht="12.75" customHeight="1">
      <c r="A1594" s="2"/>
      <c r="B1594" s="5" t="s">
        <v>18</v>
      </c>
      <c r="C1594" s="46"/>
      <c r="D1594" s="46"/>
      <c r="E1594" s="46"/>
      <c r="F1594" s="53" t="s">
        <v>18</v>
      </c>
      <c r="G1594" s="46"/>
      <c r="H1594" s="53" t="s">
        <v>18</v>
      </c>
      <c r="I1594" s="5" t="s">
        <v>23</v>
      </c>
      <c r="J1594" s="45" t="s">
        <v>1999</v>
      </c>
      <c r="K1594" s="45" t="s">
        <v>2000</v>
      </c>
      <c r="L1594" s="46">
        <v>184976</v>
      </c>
      <c r="M1594" s="46">
        <v>137592</v>
      </c>
      <c r="N1594" s="46">
        <v>153663</v>
      </c>
      <c r="O1594" s="72">
        <v>100558</v>
      </c>
      <c r="P1594" s="72"/>
      <c r="Q1594" s="74">
        <v>54.4</v>
      </c>
      <c r="R1594" s="74"/>
      <c r="S1594" s="47">
        <v>-26.9</v>
      </c>
      <c r="T1594" s="79" t="s">
        <v>3867</v>
      </c>
      <c r="U1594" s="79"/>
    </row>
    <row r="1595" spans="1:21" ht="12.75" customHeight="1">
      <c r="A1595" s="2"/>
      <c r="B1595" s="2"/>
      <c r="C1595" s="2"/>
      <c r="D1595" s="2"/>
      <c r="E1595" s="2"/>
      <c r="F1595" s="63"/>
      <c r="G1595" s="2"/>
      <c r="H1595" s="63"/>
      <c r="I1595" s="2"/>
      <c r="J1595" s="2"/>
      <c r="K1595" s="2"/>
      <c r="L1595" s="2"/>
      <c r="M1595" s="2"/>
      <c r="N1595" s="2"/>
      <c r="O1595" s="2"/>
      <c r="P1595" s="2"/>
      <c r="Q1595" s="2"/>
      <c r="R1595" s="2"/>
      <c r="S1595" s="2"/>
      <c r="T1595" s="79"/>
      <c r="U1595" s="79"/>
    </row>
    <row r="1596" spans="1:21">
      <c r="A1596" s="2"/>
      <c r="B1596" s="5" t="s">
        <v>29</v>
      </c>
      <c r="C1596" s="46">
        <v>4046616</v>
      </c>
      <c r="D1596" s="46">
        <v>2114719</v>
      </c>
      <c r="E1596" s="46">
        <f t="shared" ref="E1596:E1597" si="374">D1596-C1596</f>
        <v>-1931897</v>
      </c>
      <c r="F1596" s="53">
        <f t="shared" ref="F1596:F1597" si="375">IFERROR((D1596/C1596-1)*100,0)</f>
        <v>-47.741050794046181</v>
      </c>
      <c r="G1596" s="46">
        <v>18910212</v>
      </c>
      <c r="H1596" s="53">
        <v>11.2</v>
      </c>
      <c r="I1596" s="5" t="s">
        <v>18</v>
      </c>
      <c r="J1596" s="45" t="s">
        <v>18</v>
      </c>
      <c r="K1596" s="45" t="s">
        <v>18</v>
      </c>
      <c r="L1596" s="46"/>
      <c r="M1596" s="46"/>
      <c r="N1596" s="46"/>
      <c r="O1596" s="72"/>
      <c r="P1596" s="72"/>
      <c r="Q1596" s="70" t="s">
        <v>18</v>
      </c>
      <c r="R1596" s="70"/>
      <c r="S1596" s="44" t="s">
        <v>18</v>
      </c>
      <c r="T1596" s="71" t="s">
        <v>18</v>
      </c>
      <c r="U1596" s="71"/>
    </row>
    <row r="1597" spans="1:21" ht="25.5">
      <c r="A1597" s="45" t="s">
        <v>2001</v>
      </c>
      <c r="B1597" s="5" t="s">
        <v>272</v>
      </c>
      <c r="C1597" s="46">
        <v>9035312</v>
      </c>
      <c r="D1597" s="46">
        <v>10531257</v>
      </c>
      <c r="E1597" s="46">
        <f t="shared" si="374"/>
        <v>1495945</v>
      </c>
      <c r="F1597" s="53">
        <f t="shared" si="375"/>
        <v>16.556650174338206</v>
      </c>
      <c r="G1597" s="46">
        <v>18953697</v>
      </c>
      <c r="H1597" s="53">
        <v>55.6</v>
      </c>
      <c r="I1597" s="5" t="s">
        <v>18</v>
      </c>
      <c r="J1597" s="45" t="s">
        <v>18</v>
      </c>
      <c r="K1597" s="45" t="s">
        <v>18</v>
      </c>
      <c r="L1597" s="46"/>
      <c r="M1597" s="46"/>
      <c r="N1597" s="46"/>
      <c r="O1597" s="72"/>
      <c r="P1597" s="72"/>
      <c r="Q1597" s="70" t="s">
        <v>18</v>
      </c>
      <c r="R1597" s="70"/>
      <c r="S1597" s="44" t="s">
        <v>18</v>
      </c>
      <c r="T1597" s="71" t="s">
        <v>18</v>
      </c>
      <c r="U1597" s="71"/>
    </row>
    <row r="1598" spans="1:21" ht="58.5" customHeight="1">
      <c r="A1598" s="45" t="s">
        <v>1944</v>
      </c>
      <c r="B1598" s="5" t="s">
        <v>18</v>
      </c>
      <c r="C1598" s="46"/>
      <c r="D1598" s="46"/>
      <c r="E1598" s="46"/>
      <c r="F1598" s="53" t="s">
        <v>18</v>
      </c>
      <c r="G1598" s="46"/>
      <c r="H1598" s="53" t="s">
        <v>18</v>
      </c>
      <c r="I1598" s="5" t="s">
        <v>23</v>
      </c>
      <c r="J1598" s="45" t="s">
        <v>2002</v>
      </c>
      <c r="K1598" s="45" t="s">
        <v>2003</v>
      </c>
      <c r="L1598" s="46">
        <v>1300</v>
      </c>
      <c r="M1598" s="46">
        <v>1000</v>
      </c>
      <c r="N1598" s="46">
        <v>1453</v>
      </c>
      <c r="O1598" s="72">
        <v>590</v>
      </c>
      <c r="P1598" s="72"/>
      <c r="Q1598" s="74">
        <v>45.4</v>
      </c>
      <c r="R1598" s="74"/>
      <c r="S1598" s="47">
        <v>-41</v>
      </c>
      <c r="T1598" s="79" t="s">
        <v>3868</v>
      </c>
      <c r="U1598" s="79"/>
    </row>
    <row r="1599" spans="1:21" ht="12.75" customHeight="1">
      <c r="A1599" s="2"/>
      <c r="B1599" s="5" t="s">
        <v>29</v>
      </c>
      <c r="C1599" s="46">
        <v>9035312</v>
      </c>
      <c r="D1599" s="46">
        <v>10531257</v>
      </c>
      <c r="E1599" s="46">
        <f t="shared" ref="E1599:E1600" si="376">D1599-C1599</f>
        <v>1495945</v>
      </c>
      <c r="F1599" s="53">
        <f t="shared" ref="F1599:F1600" si="377">IFERROR((D1599/C1599-1)*100,0)</f>
        <v>16.556650174338206</v>
      </c>
      <c r="G1599" s="46">
        <v>18953697</v>
      </c>
      <c r="H1599" s="53">
        <v>55.6</v>
      </c>
      <c r="I1599" s="5" t="s">
        <v>18</v>
      </c>
      <c r="J1599" s="45" t="s">
        <v>18</v>
      </c>
      <c r="K1599" s="45" t="s">
        <v>18</v>
      </c>
      <c r="L1599" s="46"/>
      <c r="M1599" s="46"/>
      <c r="N1599" s="46"/>
      <c r="O1599" s="72"/>
      <c r="P1599" s="72"/>
      <c r="Q1599" s="70" t="s">
        <v>18</v>
      </c>
      <c r="R1599" s="70"/>
      <c r="S1599" s="44" t="s">
        <v>18</v>
      </c>
      <c r="T1599" s="79"/>
      <c r="U1599" s="79"/>
    </row>
    <row r="1600" spans="1:21" ht="25.5">
      <c r="A1600" s="45" t="s">
        <v>2004</v>
      </c>
      <c r="B1600" s="5" t="s">
        <v>272</v>
      </c>
      <c r="C1600" s="46">
        <v>23598873</v>
      </c>
      <c r="D1600" s="46">
        <v>37300</v>
      </c>
      <c r="E1600" s="46">
        <f t="shared" si="376"/>
        <v>-23561573</v>
      </c>
      <c r="F1600" s="53">
        <f t="shared" si="377"/>
        <v>-99.84194160458425</v>
      </c>
      <c r="G1600" s="46">
        <v>143363900</v>
      </c>
      <c r="H1600" s="53">
        <v>0</v>
      </c>
      <c r="I1600" s="5" t="s">
        <v>18</v>
      </c>
      <c r="J1600" s="45" t="s">
        <v>18</v>
      </c>
      <c r="K1600" s="45" t="s">
        <v>18</v>
      </c>
      <c r="L1600" s="46"/>
      <c r="M1600" s="46"/>
      <c r="N1600" s="46"/>
      <c r="O1600" s="72"/>
      <c r="P1600" s="72"/>
      <c r="Q1600" s="70" t="s">
        <v>18</v>
      </c>
      <c r="R1600" s="70"/>
      <c r="S1600" s="44" t="s">
        <v>18</v>
      </c>
      <c r="T1600" s="71" t="s">
        <v>18</v>
      </c>
      <c r="U1600" s="71"/>
    </row>
    <row r="1601" spans="1:21" ht="59.25" customHeight="1">
      <c r="A1601" s="45" t="s">
        <v>1944</v>
      </c>
      <c r="B1601" s="5" t="s">
        <v>18</v>
      </c>
      <c r="C1601" s="46"/>
      <c r="D1601" s="46"/>
      <c r="E1601" s="46"/>
      <c r="F1601" s="53" t="s">
        <v>18</v>
      </c>
      <c r="G1601" s="46"/>
      <c r="H1601" s="53" t="s">
        <v>18</v>
      </c>
      <c r="I1601" s="5" t="s">
        <v>23</v>
      </c>
      <c r="J1601" s="45" t="s">
        <v>2005</v>
      </c>
      <c r="K1601" s="45" t="s">
        <v>379</v>
      </c>
      <c r="L1601" s="46">
        <v>1450</v>
      </c>
      <c r="M1601" s="46">
        <v>950</v>
      </c>
      <c r="N1601" s="46">
        <v>465</v>
      </c>
      <c r="O1601" s="72">
        <v>0</v>
      </c>
      <c r="P1601" s="72"/>
      <c r="Q1601" s="76">
        <f t="shared" ref="Q1601:Q1602" si="378">+O1601/L1601*100</f>
        <v>0</v>
      </c>
      <c r="R1601" s="76"/>
      <c r="S1601" s="53">
        <f t="shared" ref="S1601:S1602" si="379">+(O1601/M1601-1)*100</f>
        <v>-100</v>
      </c>
      <c r="T1601" s="79" t="s">
        <v>3869</v>
      </c>
      <c r="U1601" s="79"/>
    </row>
    <row r="1602" spans="1:21" ht="79.5" customHeight="1">
      <c r="A1602" s="2"/>
      <c r="B1602" s="5" t="s">
        <v>18</v>
      </c>
      <c r="C1602" s="46"/>
      <c r="D1602" s="46"/>
      <c r="E1602" s="46"/>
      <c r="F1602" s="53" t="s">
        <v>18</v>
      </c>
      <c r="G1602" s="46"/>
      <c r="H1602" s="53" t="s">
        <v>18</v>
      </c>
      <c r="I1602" s="5" t="s">
        <v>23</v>
      </c>
      <c r="J1602" s="45" t="s">
        <v>2006</v>
      </c>
      <c r="K1602" s="45" t="s">
        <v>586</v>
      </c>
      <c r="L1602" s="46">
        <v>17</v>
      </c>
      <c r="M1602" s="46">
        <v>11</v>
      </c>
      <c r="N1602" s="46">
        <v>10</v>
      </c>
      <c r="O1602" s="72">
        <v>0</v>
      </c>
      <c r="P1602" s="72"/>
      <c r="Q1602" s="76">
        <f t="shared" si="378"/>
        <v>0</v>
      </c>
      <c r="R1602" s="76"/>
      <c r="S1602" s="53">
        <f t="shared" si="379"/>
        <v>-100</v>
      </c>
      <c r="T1602" s="79" t="s">
        <v>3869</v>
      </c>
      <c r="U1602" s="79"/>
    </row>
    <row r="1603" spans="1:21" ht="72.75" customHeight="1">
      <c r="A1603" s="2"/>
      <c r="B1603" s="5" t="s">
        <v>18</v>
      </c>
      <c r="C1603" s="46"/>
      <c r="D1603" s="46"/>
      <c r="E1603" s="46"/>
      <c r="F1603" s="53" t="s">
        <v>18</v>
      </c>
      <c r="G1603" s="46"/>
      <c r="H1603" s="53" t="s">
        <v>18</v>
      </c>
      <c r="I1603" s="5" t="s">
        <v>23</v>
      </c>
      <c r="J1603" s="45" t="s">
        <v>2007</v>
      </c>
      <c r="K1603" s="45" t="s">
        <v>812</v>
      </c>
      <c r="L1603" s="46">
        <v>1000</v>
      </c>
      <c r="M1603" s="46">
        <v>700</v>
      </c>
      <c r="N1603" s="46">
        <v>243</v>
      </c>
      <c r="O1603" s="72">
        <v>0</v>
      </c>
      <c r="P1603" s="72"/>
      <c r="Q1603" s="76">
        <f t="shared" ref="Q1603" si="380">+O1603/L1603*100</f>
        <v>0</v>
      </c>
      <c r="R1603" s="76"/>
      <c r="S1603" s="53">
        <f t="shared" ref="S1603" si="381">+(O1603/M1603-1)*100</f>
        <v>-100</v>
      </c>
      <c r="T1603" s="79" t="s">
        <v>3869</v>
      </c>
      <c r="U1603" s="79"/>
    </row>
    <row r="1604" spans="1:21" ht="12.75" customHeight="1">
      <c r="A1604" s="2"/>
      <c r="B1604" s="5" t="s">
        <v>29</v>
      </c>
      <c r="C1604" s="46">
        <v>23598873</v>
      </c>
      <c r="D1604" s="46">
        <v>37300</v>
      </c>
      <c r="E1604" s="46">
        <f t="shared" ref="E1604:E1605" si="382">D1604-C1604</f>
        <v>-23561573</v>
      </c>
      <c r="F1604" s="53">
        <f>IFERROR((D1604/C1604-1)*100,0)</f>
        <v>-99.84194160458425</v>
      </c>
      <c r="G1604" s="46">
        <v>143363900</v>
      </c>
      <c r="H1604" s="53">
        <v>0</v>
      </c>
      <c r="I1604" s="5" t="s">
        <v>18</v>
      </c>
      <c r="J1604" s="45" t="s">
        <v>18</v>
      </c>
      <c r="K1604" s="45" t="s">
        <v>18</v>
      </c>
      <c r="L1604" s="46"/>
      <c r="M1604" s="46"/>
      <c r="N1604" s="46"/>
      <c r="O1604" s="72"/>
      <c r="P1604" s="72"/>
      <c r="Q1604" s="70" t="s">
        <v>18</v>
      </c>
      <c r="R1604" s="70"/>
      <c r="S1604" s="44" t="s">
        <v>18</v>
      </c>
      <c r="T1604" s="71" t="s">
        <v>18</v>
      </c>
      <c r="U1604" s="71"/>
    </row>
    <row r="1605" spans="1:21" ht="12.75" customHeight="1">
      <c r="A1605" s="23" t="s">
        <v>2008</v>
      </c>
      <c r="B1605" s="5" t="s">
        <v>18</v>
      </c>
      <c r="C1605" s="46">
        <f>+C1604+C1599+C1596+C1590+C1576+C1572+C1563+C1559</f>
        <v>211266682</v>
      </c>
      <c r="D1605" s="46">
        <v>302193813</v>
      </c>
      <c r="E1605" s="46">
        <f t="shared" si="382"/>
        <v>90927131</v>
      </c>
      <c r="F1605" s="53" t="s">
        <v>18</v>
      </c>
      <c r="G1605" s="46">
        <v>627815015</v>
      </c>
      <c r="H1605" s="53" t="s">
        <v>18</v>
      </c>
      <c r="I1605" s="5" t="s">
        <v>18</v>
      </c>
      <c r="J1605" s="45" t="s">
        <v>18</v>
      </c>
      <c r="K1605" s="45" t="s">
        <v>18</v>
      </c>
      <c r="L1605" s="46"/>
      <c r="M1605" s="46"/>
      <c r="N1605" s="46"/>
      <c r="O1605" s="72"/>
      <c r="P1605" s="72"/>
      <c r="Q1605" s="70" t="s">
        <v>18</v>
      </c>
      <c r="R1605" s="70"/>
      <c r="S1605" s="44" t="s">
        <v>18</v>
      </c>
      <c r="T1605" s="71" t="s">
        <v>18</v>
      </c>
      <c r="U1605" s="71"/>
    </row>
    <row r="1606" spans="1:21" ht="12.75" customHeight="1">
      <c r="A1606" s="7" t="s">
        <v>2009</v>
      </c>
      <c r="B1606" s="8" t="s">
        <v>18</v>
      </c>
      <c r="C1606" s="48"/>
      <c r="D1606" s="48"/>
      <c r="E1606" s="48"/>
      <c r="F1606" s="61" t="s">
        <v>18</v>
      </c>
      <c r="G1606" s="48"/>
      <c r="H1606" s="61" t="s">
        <v>18</v>
      </c>
      <c r="I1606" s="8" t="s">
        <v>18</v>
      </c>
      <c r="J1606" s="43" t="s">
        <v>18</v>
      </c>
      <c r="K1606" s="43" t="s">
        <v>18</v>
      </c>
      <c r="L1606" s="48"/>
      <c r="M1606" s="48"/>
      <c r="N1606" s="48"/>
      <c r="O1606" s="75"/>
      <c r="P1606" s="75"/>
      <c r="Q1606" s="68" t="s">
        <v>18</v>
      </c>
      <c r="R1606" s="68"/>
      <c r="S1606" s="42" t="s">
        <v>18</v>
      </c>
      <c r="T1606" s="69" t="s">
        <v>18</v>
      </c>
      <c r="U1606" s="69"/>
    </row>
    <row r="1607" spans="1:21">
      <c r="A1607" s="23" t="s">
        <v>2010</v>
      </c>
      <c r="B1607" s="5" t="s">
        <v>18</v>
      </c>
      <c r="C1607" s="46"/>
      <c r="D1607" s="46"/>
      <c r="E1607" s="46"/>
      <c r="F1607" s="53" t="s">
        <v>18</v>
      </c>
      <c r="G1607" s="46"/>
      <c r="H1607" s="53" t="s">
        <v>18</v>
      </c>
      <c r="I1607" s="5" t="s">
        <v>18</v>
      </c>
      <c r="J1607" s="45" t="s">
        <v>18</v>
      </c>
      <c r="K1607" s="45" t="s">
        <v>18</v>
      </c>
      <c r="L1607" s="46"/>
      <c r="M1607" s="46"/>
      <c r="N1607" s="46"/>
      <c r="O1607" s="72"/>
      <c r="P1607" s="72"/>
      <c r="Q1607" s="70" t="s">
        <v>18</v>
      </c>
      <c r="R1607" s="70"/>
      <c r="S1607" s="44" t="s">
        <v>18</v>
      </c>
      <c r="T1607" s="71" t="s">
        <v>18</v>
      </c>
      <c r="U1607" s="71"/>
    </row>
    <row r="1608" spans="1:21" ht="25.5">
      <c r="A1608" s="45" t="s">
        <v>2011</v>
      </c>
      <c r="B1608" s="5" t="s">
        <v>310</v>
      </c>
      <c r="C1608" s="46">
        <v>82788739</v>
      </c>
      <c r="D1608" s="46">
        <v>109320395</v>
      </c>
      <c r="E1608" s="46">
        <f>D1608-C1608</f>
        <v>26531656</v>
      </c>
      <c r="F1608" s="53">
        <f>IFERROR((D1608/C1608-1)*100,0)</f>
        <v>32.047421328642287</v>
      </c>
      <c r="G1608" s="46">
        <v>159346970</v>
      </c>
      <c r="H1608" s="53">
        <v>68.599999999999994</v>
      </c>
      <c r="I1608" s="5" t="s">
        <v>18</v>
      </c>
      <c r="J1608" s="45" t="s">
        <v>18</v>
      </c>
      <c r="K1608" s="45" t="s">
        <v>18</v>
      </c>
      <c r="L1608" s="46"/>
      <c r="M1608" s="46"/>
      <c r="N1608" s="46"/>
      <c r="O1608" s="72"/>
      <c r="P1608" s="72"/>
      <c r="Q1608" s="70" t="s">
        <v>18</v>
      </c>
      <c r="R1608" s="70"/>
      <c r="S1608" s="44" t="s">
        <v>18</v>
      </c>
      <c r="T1608" s="71" t="s">
        <v>18</v>
      </c>
      <c r="U1608" s="71"/>
    </row>
    <row r="1609" spans="1:21" ht="12.75" customHeight="1">
      <c r="A1609" s="45" t="s">
        <v>2012</v>
      </c>
      <c r="B1609" s="5" t="s">
        <v>18</v>
      </c>
      <c r="C1609" s="46"/>
      <c r="D1609" s="46"/>
      <c r="E1609" s="46"/>
      <c r="F1609" s="53" t="s">
        <v>18</v>
      </c>
      <c r="G1609" s="46"/>
      <c r="H1609" s="53" t="s">
        <v>18</v>
      </c>
      <c r="I1609" s="5" t="s">
        <v>23</v>
      </c>
      <c r="J1609" s="45" t="s">
        <v>2013</v>
      </c>
      <c r="K1609" s="45" t="s">
        <v>35</v>
      </c>
      <c r="L1609" s="46">
        <v>21000</v>
      </c>
      <c r="M1609" s="46">
        <v>18500</v>
      </c>
      <c r="N1609" s="46">
        <v>7322</v>
      </c>
      <c r="O1609" s="72">
        <v>26706</v>
      </c>
      <c r="P1609" s="72"/>
      <c r="Q1609" s="74">
        <v>127.2</v>
      </c>
      <c r="R1609" s="74"/>
      <c r="S1609" s="47">
        <v>44.4</v>
      </c>
      <c r="T1609" s="71" t="s">
        <v>3543</v>
      </c>
      <c r="U1609" s="71"/>
    </row>
    <row r="1610" spans="1:21" ht="12.75" customHeight="1">
      <c r="A1610" s="2"/>
      <c r="B1610" s="5" t="s">
        <v>18</v>
      </c>
      <c r="C1610" s="46"/>
      <c r="D1610" s="46"/>
      <c r="E1610" s="46"/>
      <c r="F1610" s="53" t="s">
        <v>18</v>
      </c>
      <c r="G1610" s="46"/>
      <c r="H1610" s="53" t="s">
        <v>18</v>
      </c>
      <c r="I1610" s="5" t="s">
        <v>23</v>
      </c>
      <c r="J1610" s="45" t="s">
        <v>2014</v>
      </c>
      <c r="K1610" s="45" t="s">
        <v>2015</v>
      </c>
      <c r="L1610" s="46">
        <v>6</v>
      </c>
      <c r="M1610" s="46">
        <v>4</v>
      </c>
      <c r="N1610" s="46">
        <v>5</v>
      </c>
      <c r="O1610" s="72">
        <v>8</v>
      </c>
      <c r="P1610" s="72"/>
      <c r="Q1610" s="74">
        <v>133.30000000000001</v>
      </c>
      <c r="R1610" s="74"/>
      <c r="S1610" s="47">
        <v>100</v>
      </c>
      <c r="T1610" s="71" t="s">
        <v>2016</v>
      </c>
      <c r="U1610" s="71"/>
    </row>
    <row r="1611" spans="1:21" ht="12.75" customHeight="1">
      <c r="A1611" s="2"/>
      <c r="B1611" s="5" t="s">
        <v>18</v>
      </c>
      <c r="C1611" s="46"/>
      <c r="D1611" s="46"/>
      <c r="E1611" s="46"/>
      <c r="F1611" s="53" t="s">
        <v>18</v>
      </c>
      <c r="G1611" s="46"/>
      <c r="H1611" s="53" t="s">
        <v>18</v>
      </c>
      <c r="I1611" s="5" t="s">
        <v>23</v>
      </c>
      <c r="J1611" s="45" t="s">
        <v>75</v>
      </c>
      <c r="K1611" s="45" t="s">
        <v>2017</v>
      </c>
      <c r="L1611" s="46">
        <v>104</v>
      </c>
      <c r="M1611" s="46">
        <v>104</v>
      </c>
      <c r="N1611" s="46">
        <v>99</v>
      </c>
      <c r="O1611" s="72">
        <v>100</v>
      </c>
      <c r="P1611" s="72"/>
      <c r="Q1611" s="70" t="s">
        <v>69</v>
      </c>
      <c r="R1611" s="70"/>
      <c r="S1611" s="47">
        <v>-3.8</v>
      </c>
      <c r="T1611" s="71" t="s">
        <v>3544</v>
      </c>
      <c r="U1611" s="71"/>
    </row>
    <row r="1612" spans="1:21" ht="12.75" customHeight="1">
      <c r="A1612" s="2"/>
      <c r="B1612" s="5" t="s">
        <v>18</v>
      </c>
      <c r="C1612" s="46"/>
      <c r="D1612" s="46"/>
      <c r="E1612" s="46"/>
      <c r="F1612" s="53" t="s">
        <v>18</v>
      </c>
      <c r="G1612" s="46"/>
      <c r="H1612" s="53" t="s">
        <v>18</v>
      </c>
      <c r="I1612" s="5" t="s">
        <v>23</v>
      </c>
      <c r="J1612" s="45" t="s">
        <v>2018</v>
      </c>
      <c r="K1612" s="45" t="s">
        <v>2019</v>
      </c>
      <c r="L1612" s="46">
        <v>83</v>
      </c>
      <c r="M1612" s="46">
        <v>61</v>
      </c>
      <c r="N1612" s="46">
        <v>49</v>
      </c>
      <c r="O1612" s="72">
        <v>29</v>
      </c>
      <c r="P1612" s="72"/>
      <c r="Q1612" s="74">
        <v>34.9</v>
      </c>
      <c r="R1612" s="74"/>
      <c r="S1612" s="47">
        <v>-52.5</v>
      </c>
      <c r="T1612" s="71" t="s">
        <v>3545</v>
      </c>
      <c r="U1612" s="71"/>
    </row>
    <row r="1613" spans="1:21" ht="12.75" customHeight="1">
      <c r="A1613" s="2"/>
      <c r="B1613" s="5" t="s">
        <v>18</v>
      </c>
      <c r="C1613" s="46"/>
      <c r="D1613" s="46"/>
      <c r="E1613" s="46"/>
      <c r="F1613" s="53" t="s">
        <v>18</v>
      </c>
      <c r="G1613" s="46"/>
      <c r="H1613" s="53" t="s">
        <v>18</v>
      </c>
      <c r="I1613" s="5" t="s">
        <v>23</v>
      </c>
      <c r="J1613" s="45" t="s">
        <v>39</v>
      </c>
      <c r="K1613" s="45" t="s">
        <v>40</v>
      </c>
      <c r="L1613" s="46">
        <v>32000</v>
      </c>
      <c r="M1613" s="46">
        <v>25200</v>
      </c>
      <c r="N1613" s="46">
        <v>26573</v>
      </c>
      <c r="O1613" s="72">
        <v>25408</v>
      </c>
      <c r="P1613" s="72"/>
      <c r="Q1613" s="74">
        <v>79.400000000000006</v>
      </c>
      <c r="R1613" s="74"/>
      <c r="S1613" s="47">
        <v>0.8</v>
      </c>
      <c r="T1613" s="71" t="s">
        <v>3546</v>
      </c>
      <c r="U1613" s="71"/>
    </row>
    <row r="1614" spans="1:21" ht="12.75" customHeight="1">
      <c r="A1614" s="2"/>
      <c r="B1614" s="5" t="s">
        <v>18</v>
      </c>
      <c r="C1614" s="46"/>
      <c r="D1614" s="46"/>
      <c r="E1614" s="46"/>
      <c r="F1614" s="53" t="s">
        <v>18</v>
      </c>
      <c r="G1614" s="46"/>
      <c r="H1614" s="53" t="s">
        <v>18</v>
      </c>
      <c r="I1614" s="5" t="s">
        <v>23</v>
      </c>
      <c r="J1614" s="45" t="s">
        <v>2020</v>
      </c>
      <c r="K1614" s="45" t="s">
        <v>48</v>
      </c>
      <c r="L1614" s="46">
        <v>11</v>
      </c>
      <c r="M1614" s="46">
        <v>7</v>
      </c>
      <c r="N1614" s="46">
        <v>7</v>
      </c>
      <c r="O1614" s="72">
        <v>14</v>
      </c>
      <c r="P1614" s="72"/>
      <c r="Q1614" s="74">
        <v>127.3</v>
      </c>
      <c r="R1614" s="74"/>
      <c r="S1614" s="47">
        <v>100</v>
      </c>
      <c r="T1614" s="71" t="s">
        <v>2021</v>
      </c>
      <c r="U1614" s="71"/>
    </row>
    <row r="1615" spans="1:21">
      <c r="A1615" s="2"/>
      <c r="B1615" s="5" t="s">
        <v>29</v>
      </c>
      <c r="C1615" s="46">
        <v>82788739</v>
      </c>
      <c r="D1615" s="46">
        <v>109320395</v>
      </c>
      <c r="E1615" s="46">
        <f>D1615-C1615</f>
        <v>26531656</v>
      </c>
      <c r="F1615" s="53">
        <f>IFERROR((D1615/C1615-1)*100,0)</f>
        <v>32.047421328642287</v>
      </c>
      <c r="G1615" s="46">
        <v>159346970</v>
      </c>
      <c r="H1615" s="53">
        <v>68.599999999999994</v>
      </c>
      <c r="I1615" s="5" t="s">
        <v>18</v>
      </c>
      <c r="J1615" s="45" t="s">
        <v>18</v>
      </c>
      <c r="K1615" s="45" t="s">
        <v>18</v>
      </c>
      <c r="L1615" s="46"/>
      <c r="M1615" s="46"/>
      <c r="N1615" s="46"/>
      <c r="O1615" s="72"/>
      <c r="P1615" s="72"/>
      <c r="Q1615" s="70" t="s">
        <v>18</v>
      </c>
      <c r="R1615" s="70"/>
      <c r="S1615" s="44" t="s">
        <v>18</v>
      </c>
      <c r="T1615" s="71" t="s">
        <v>18</v>
      </c>
      <c r="U1615" s="71"/>
    </row>
    <row r="1616" spans="1:21">
      <c r="A1616" s="23" t="s">
        <v>2022</v>
      </c>
      <c r="B1616" s="5" t="s">
        <v>18</v>
      </c>
      <c r="C1616" s="46"/>
      <c r="D1616" s="46"/>
      <c r="E1616" s="46"/>
      <c r="F1616" s="53" t="s">
        <v>18</v>
      </c>
      <c r="G1616" s="46"/>
      <c r="H1616" s="53" t="s">
        <v>18</v>
      </c>
      <c r="I1616" s="5" t="s">
        <v>18</v>
      </c>
      <c r="J1616" s="45" t="s">
        <v>18</v>
      </c>
      <c r="K1616" s="45" t="s">
        <v>18</v>
      </c>
      <c r="L1616" s="46"/>
      <c r="M1616" s="46"/>
      <c r="N1616" s="46"/>
      <c r="O1616" s="72"/>
      <c r="P1616" s="72"/>
      <c r="Q1616" s="70" t="s">
        <v>18</v>
      </c>
      <c r="R1616" s="70"/>
      <c r="S1616" s="44" t="s">
        <v>18</v>
      </c>
      <c r="T1616" s="71" t="s">
        <v>18</v>
      </c>
      <c r="U1616" s="71"/>
    </row>
    <row r="1617" spans="1:21" ht="25.5">
      <c r="A1617" s="45" t="s">
        <v>2023</v>
      </c>
      <c r="B1617" s="5" t="s">
        <v>32</v>
      </c>
      <c r="C1617" s="46">
        <v>388209524</v>
      </c>
      <c r="D1617" s="46">
        <v>514414727</v>
      </c>
      <c r="E1617" s="46">
        <f>D1617-C1617</f>
        <v>126205203</v>
      </c>
      <c r="F1617" s="53">
        <f>IFERROR((D1617/C1617-1)*100,0)</f>
        <v>32.509558678421293</v>
      </c>
      <c r="G1617" s="46">
        <v>847640840</v>
      </c>
      <c r="H1617" s="53">
        <v>60.7</v>
      </c>
      <c r="I1617" s="5" t="s">
        <v>18</v>
      </c>
      <c r="J1617" s="45" t="s">
        <v>18</v>
      </c>
      <c r="K1617" s="45" t="s">
        <v>18</v>
      </c>
      <c r="L1617" s="46"/>
      <c r="M1617" s="46"/>
      <c r="N1617" s="46"/>
      <c r="O1617" s="72"/>
      <c r="P1617" s="72"/>
      <c r="Q1617" s="70" t="s">
        <v>18</v>
      </c>
      <c r="R1617" s="70"/>
      <c r="S1617" s="44" t="s">
        <v>18</v>
      </c>
      <c r="T1617" s="71" t="s">
        <v>18</v>
      </c>
      <c r="U1617" s="71"/>
    </row>
    <row r="1618" spans="1:21" ht="25.5" customHeight="1">
      <c r="A1618" s="45" t="s">
        <v>2024</v>
      </c>
      <c r="B1618" s="5" t="s">
        <v>18</v>
      </c>
      <c r="C1618" s="46"/>
      <c r="D1618" s="46"/>
      <c r="E1618" s="46"/>
      <c r="F1618" s="53" t="s">
        <v>18</v>
      </c>
      <c r="G1618" s="46"/>
      <c r="H1618" s="53" t="s">
        <v>18</v>
      </c>
      <c r="I1618" s="5" t="s">
        <v>23</v>
      </c>
      <c r="J1618" s="45" t="s">
        <v>2025</v>
      </c>
      <c r="K1618" s="45" t="s">
        <v>2026</v>
      </c>
      <c r="L1618" s="46">
        <v>1650</v>
      </c>
      <c r="M1618" s="46">
        <v>1100</v>
      </c>
      <c r="N1618" s="46">
        <v>1124</v>
      </c>
      <c r="O1618" s="72">
        <v>838</v>
      </c>
      <c r="P1618" s="72"/>
      <c r="Q1618" s="74">
        <v>50.8</v>
      </c>
      <c r="R1618" s="74"/>
      <c r="S1618" s="47">
        <v>-23.8</v>
      </c>
      <c r="T1618" s="84" t="s">
        <v>3703</v>
      </c>
      <c r="U1618" s="84"/>
    </row>
    <row r="1619" spans="1:21" ht="14.25" customHeight="1">
      <c r="A1619" s="2"/>
      <c r="B1619" s="5" t="s">
        <v>18</v>
      </c>
      <c r="C1619" s="46"/>
      <c r="D1619" s="46"/>
      <c r="E1619" s="46"/>
      <c r="F1619" s="53" t="s">
        <v>18</v>
      </c>
      <c r="G1619" s="46"/>
      <c r="H1619" s="53" t="s">
        <v>18</v>
      </c>
      <c r="I1619" s="5" t="s">
        <v>23</v>
      </c>
      <c r="J1619" s="45" t="s">
        <v>2027</v>
      </c>
      <c r="K1619" s="45" t="s">
        <v>101</v>
      </c>
      <c r="L1619" s="46">
        <v>1590</v>
      </c>
      <c r="M1619" s="46">
        <v>1060</v>
      </c>
      <c r="N1619" s="46">
        <v>1626</v>
      </c>
      <c r="O1619" s="72">
        <v>2509</v>
      </c>
      <c r="P1619" s="72"/>
      <c r="Q1619" s="74">
        <v>157.80000000000001</v>
      </c>
      <c r="R1619" s="74"/>
      <c r="S1619" s="47">
        <v>136.69999999999999</v>
      </c>
      <c r="T1619" s="84" t="s">
        <v>3704</v>
      </c>
      <c r="U1619" s="84"/>
    </row>
    <row r="1620" spans="1:21" ht="25.5" customHeight="1">
      <c r="A1620" s="2"/>
      <c r="B1620" s="5" t="s">
        <v>18</v>
      </c>
      <c r="C1620" s="46"/>
      <c r="D1620" s="46"/>
      <c r="E1620" s="46"/>
      <c r="F1620" s="53" t="s">
        <v>18</v>
      </c>
      <c r="G1620" s="46"/>
      <c r="H1620" s="53" t="s">
        <v>18</v>
      </c>
      <c r="I1620" s="5" t="s">
        <v>23</v>
      </c>
      <c r="J1620" s="45" t="s">
        <v>2028</v>
      </c>
      <c r="K1620" s="45" t="s">
        <v>225</v>
      </c>
      <c r="L1620" s="46">
        <v>920</v>
      </c>
      <c r="M1620" s="46">
        <v>612</v>
      </c>
      <c r="N1620" s="46">
        <v>921</v>
      </c>
      <c r="O1620" s="72">
        <v>0</v>
      </c>
      <c r="P1620" s="72"/>
      <c r="Q1620" s="76">
        <v>0</v>
      </c>
      <c r="R1620" s="76"/>
      <c r="S1620" s="49">
        <f>(O1620/M1620-1)*100</f>
        <v>-100</v>
      </c>
      <c r="T1620" s="71" t="s">
        <v>3705</v>
      </c>
      <c r="U1620" s="71"/>
    </row>
    <row r="1621" spans="1:21" ht="25.5" customHeight="1">
      <c r="A1621" s="2"/>
      <c r="B1621" s="5" t="s">
        <v>18</v>
      </c>
      <c r="C1621" s="46"/>
      <c r="D1621" s="46"/>
      <c r="E1621" s="46"/>
      <c r="F1621" s="53" t="s">
        <v>18</v>
      </c>
      <c r="G1621" s="46"/>
      <c r="H1621" s="53" t="s">
        <v>18</v>
      </c>
      <c r="I1621" s="5" t="s">
        <v>23</v>
      </c>
      <c r="J1621" s="45" t="s">
        <v>2028</v>
      </c>
      <c r="K1621" s="45" t="s">
        <v>53</v>
      </c>
      <c r="L1621" s="46">
        <v>70000</v>
      </c>
      <c r="M1621" s="46">
        <v>46000</v>
      </c>
      <c r="N1621" s="46">
        <v>158018</v>
      </c>
      <c r="O1621" s="72">
        <v>0</v>
      </c>
      <c r="P1621" s="72"/>
      <c r="Q1621" s="76">
        <v>0</v>
      </c>
      <c r="R1621" s="76"/>
      <c r="S1621" s="49">
        <f t="shared" ref="S1621:S1629" si="383">(O1621/M1621-1)*100</f>
        <v>-100</v>
      </c>
      <c r="T1621" s="71" t="s">
        <v>3705</v>
      </c>
      <c r="U1621" s="71"/>
    </row>
    <row r="1622" spans="1:21" ht="25.5" customHeight="1">
      <c r="A1622" s="2"/>
      <c r="B1622" s="5" t="s">
        <v>18</v>
      </c>
      <c r="C1622" s="46"/>
      <c r="D1622" s="46"/>
      <c r="E1622" s="46"/>
      <c r="F1622" s="53" t="s">
        <v>18</v>
      </c>
      <c r="G1622" s="46"/>
      <c r="H1622" s="53" t="s">
        <v>18</v>
      </c>
      <c r="I1622" s="5" t="s">
        <v>23</v>
      </c>
      <c r="J1622" s="45" t="s">
        <v>2028</v>
      </c>
      <c r="K1622" s="45" t="s">
        <v>2029</v>
      </c>
      <c r="L1622" s="46">
        <v>240000</v>
      </c>
      <c r="M1622" s="46">
        <v>160000</v>
      </c>
      <c r="N1622" s="46">
        <v>605930</v>
      </c>
      <c r="O1622" s="72">
        <v>0</v>
      </c>
      <c r="P1622" s="72"/>
      <c r="Q1622" s="76">
        <v>0</v>
      </c>
      <c r="R1622" s="76"/>
      <c r="S1622" s="49">
        <f t="shared" si="383"/>
        <v>-100</v>
      </c>
      <c r="T1622" s="71" t="s">
        <v>3705</v>
      </c>
      <c r="U1622" s="71"/>
    </row>
    <row r="1623" spans="1:21" ht="25.5" customHeight="1">
      <c r="A1623" s="2"/>
      <c r="B1623" s="5" t="s">
        <v>18</v>
      </c>
      <c r="C1623" s="46"/>
      <c r="D1623" s="46"/>
      <c r="E1623" s="46"/>
      <c r="F1623" s="53" t="s">
        <v>18</v>
      </c>
      <c r="G1623" s="46"/>
      <c r="H1623" s="53" t="s">
        <v>18</v>
      </c>
      <c r="I1623" s="5" t="s">
        <v>23</v>
      </c>
      <c r="J1623" s="45" t="s">
        <v>2028</v>
      </c>
      <c r="K1623" s="45" t="s">
        <v>2030</v>
      </c>
      <c r="L1623" s="46">
        <v>20000</v>
      </c>
      <c r="M1623" s="46">
        <v>12000</v>
      </c>
      <c r="N1623" s="46">
        <v>62326</v>
      </c>
      <c r="O1623" s="72">
        <v>0</v>
      </c>
      <c r="P1623" s="72"/>
      <c r="Q1623" s="76">
        <v>0</v>
      </c>
      <c r="R1623" s="76"/>
      <c r="S1623" s="49">
        <f t="shared" si="383"/>
        <v>-100</v>
      </c>
      <c r="T1623" s="71" t="s">
        <v>3705</v>
      </c>
      <c r="U1623" s="71"/>
    </row>
    <row r="1624" spans="1:21" ht="14.25" customHeight="1">
      <c r="A1624" s="2"/>
      <c r="B1624" s="5" t="s">
        <v>18</v>
      </c>
      <c r="C1624" s="46"/>
      <c r="D1624" s="46"/>
      <c r="E1624" s="46"/>
      <c r="F1624" s="53" t="s">
        <v>18</v>
      </c>
      <c r="G1624" s="46"/>
      <c r="H1624" s="53" t="s">
        <v>18</v>
      </c>
      <c r="I1624" s="5" t="s">
        <v>23</v>
      </c>
      <c r="J1624" s="45" t="s">
        <v>2031</v>
      </c>
      <c r="K1624" s="45" t="s">
        <v>53</v>
      </c>
      <c r="L1624" s="46">
        <v>11000</v>
      </c>
      <c r="M1624" s="46">
        <v>6000</v>
      </c>
      <c r="N1624" s="46">
        <v>8649</v>
      </c>
      <c r="O1624" s="72">
        <v>0</v>
      </c>
      <c r="P1624" s="72"/>
      <c r="Q1624" s="76">
        <v>0</v>
      </c>
      <c r="R1624" s="76"/>
      <c r="S1624" s="49">
        <f t="shared" si="383"/>
        <v>-100</v>
      </c>
      <c r="T1624" s="71" t="s">
        <v>3705</v>
      </c>
      <c r="U1624" s="71"/>
    </row>
    <row r="1625" spans="1:21" ht="25.5" customHeight="1">
      <c r="A1625" s="2"/>
      <c r="B1625" s="5" t="s">
        <v>18</v>
      </c>
      <c r="C1625" s="46"/>
      <c r="D1625" s="46"/>
      <c r="E1625" s="46"/>
      <c r="F1625" s="53" t="s">
        <v>18</v>
      </c>
      <c r="G1625" s="46"/>
      <c r="H1625" s="53" t="s">
        <v>18</v>
      </c>
      <c r="I1625" s="5" t="s">
        <v>23</v>
      </c>
      <c r="J1625" s="45" t="s">
        <v>2032</v>
      </c>
      <c r="K1625" s="45" t="s">
        <v>225</v>
      </c>
      <c r="L1625" s="46">
        <v>144</v>
      </c>
      <c r="M1625" s="46">
        <v>128</v>
      </c>
      <c r="N1625" s="46">
        <v>33</v>
      </c>
      <c r="O1625" s="72">
        <v>0</v>
      </c>
      <c r="P1625" s="72"/>
      <c r="Q1625" s="70" t="s">
        <v>69</v>
      </c>
      <c r="R1625" s="70"/>
      <c r="S1625" s="49">
        <f t="shared" si="383"/>
        <v>-100</v>
      </c>
      <c r="T1625" s="71" t="s">
        <v>3705</v>
      </c>
      <c r="U1625" s="71"/>
    </row>
    <row r="1626" spans="1:21" ht="25.5" customHeight="1">
      <c r="A1626" s="2"/>
      <c r="B1626" s="5" t="s">
        <v>18</v>
      </c>
      <c r="C1626" s="46"/>
      <c r="D1626" s="46"/>
      <c r="E1626" s="46"/>
      <c r="F1626" s="53" t="s">
        <v>18</v>
      </c>
      <c r="G1626" s="46"/>
      <c r="H1626" s="53" t="s">
        <v>18</v>
      </c>
      <c r="I1626" s="5" t="s">
        <v>23</v>
      </c>
      <c r="J1626" s="45" t="s">
        <v>2032</v>
      </c>
      <c r="K1626" s="45" t="s">
        <v>53</v>
      </c>
      <c r="L1626" s="46">
        <v>13200</v>
      </c>
      <c r="M1626" s="46">
        <v>11733</v>
      </c>
      <c r="N1626" s="46">
        <v>2667</v>
      </c>
      <c r="O1626" s="72">
        <v>0</v>
      </c>
      <c r="P1626" s="72"/>
      <c r="Q1626" s="70" t="s">
        <v>69</v>
      </c>
      <c r="R1626" s="70"/>
      <c r="S1626" s="49">
        <f t="shared" si="383"/>
        <v>-100</v>
      </c>
      <c r="T1626" s="71" t="s">
        <v>3705</v>
      </c>
      <c r="U1626" s="71"/>
    </row>
    <row r="1627" spans="1:21" ht="25.5" customHeight="1">
      <c r="A1627" s="2"/>
      <c r="B1627" s="5" t="s">
        <v>18</v>
      </c>
      <c r="C1627" s="46"/>
      <c r="D1627" s="46"/>
      <c r="E1627" s="46"/>
      <c r="F1627" s="53" t="s">
        <v>18</v>
      </c>
      <c r="G1627" s="46"/>
      <c r="H1627" s="53" t="s">
        <v>18</v>
      </c>
      <c r="I1627" s="5" t="s">
        <v>23</v>
      </c>
      <c r="J1627" s="45" t="s">
        <v>2032</v>
      </c>
      <c r="K1627" s="45" t="s">
        <v>2033</v>
      </c>
      <c r="L1627" s="46">
        <v>180</v>
      </c>
      <c r="M1627" s="46">
        <v>160</v>
      </c>
      <c r="N1627" s="46">
        <v>41</v>
      </c>
      <c r="O1627" s="72">
        <v>0</v>
      </c>
      <c r="P1627" s="72"/>
      <c r="Q1627" s="70" t="s">
        <v>69</v>
      </c>
      <c r="R1627" s="70"/>
      <c r="S1627" s="49">
        <f t="shared" si="383"/>
        <v>-100</v>
      </c>
      <c r="T1627" s="71" t="s">
        <v>3705</v>
      </c>
      <c r="U1627" s="71"/>
    </row>
    <row r="1628" spans="1:21" ht="25.5" customHeight="1">
      <c r="A1628" s="2"/>
      <c r="B1628" s="5" t="s">
        <v>18</v>
      </c>
      <c r="C1628" s="46"/>
      <c r="D1628" s="46"/>
      <c r="E1628" s="46"/>
      <c r="F1628" s="53" t="s">
        <v>18</v>
      </c>
      <c r="G1628" s="46"/>
      <c r="H1628" s="53" t="s">
        <v>18</v>
      </c>
      <c r="I1628" s="5" t="s">
        <v>23</v>
      </c>
      <c r="J1628" s="45" t="s">
        <v>2034</v>
      </c>
      <c r="K1628" s="45" t="s">
        <v>225</v>
      </c>
      <c r="L1628" s="46">
        <v>142</v>
      </c>
      <c r="M1628" s="46">
        <v>94</v>
      </c>
      <c r="N1628" s="46">
        <v>124</v>
      </c>
      <c r="O1628" s="72">
        <v>0</v>
      </c>
      <c r="P1628" s="72"/>
      <c r="Q1628" s="76">
        <v>0</v>
      </c>
      <c r="R1628" s="76"/>
      <c r="S1628" s="49">
        <f t="shared" si="383"/>
        <v>-100</v>
      </c>
      <c r="T1628" s="71" t="s">
        <v>3705</v>
      </c>
      <c r="U1628" s="71"/>
    </row>
    <row r="1629" spans="1:21" ht="25.5" customHeight="1">
      <c r="A1629" s="2"/>
      <c r="B1629" s="5" t="s">
        <v>18</v>
      </c>
      <c r="C1629" s="46"/>
      <c r="D1629" s="46"/>
      <c r="E1629" s="46"/>
      <c r="F1629" s="53" t="s">
        <v>18</v>
      </c>
      <c r="G1629" s="46"/>
      <c r="H1629" s="53" t="s">
        <v>18</v>
      </c>
      <c r="I1629" s="5" t="s">
        <v>23</v>
      </c>
      <c r="J1629" s="45" t="s">
        <v>2035</v>
      </c>
      <c r="K1629" s="45" t="s">
        <v>2029</v>
      </c>
      <c r="L1629" s="46">
        <v>450000</v>
      </c>
      <c r="M1629" s="46">
        <v>300000</v>
      </c>
      <c r="N1629" s="46">
        <v>442676</v>
      </c>
      <c r="O1629" s="72">
        <v>352886</v>
      </c>
      <c r="P1629" s="72"/>
      <c r="Q1629" s="74">
        <v>78.400000000000006</v>
      </c>
      <c r="R1629" s="74"/>
      <c r="S1629" s="49">
        <f t="shared" si="383"/>
        <v>17.628666666666671</v>
      </c>
      <c r="T1629" s="71" t="s">
        <v>3706</v>
      </c>
      <c r="U1629" s="71"/>
    </row>
    <row r="1630" spans="1:21" ht="25.5" customHeight="1">
      <c r="A1630" s="2"/>
      <c r="B1630" s="5" t="s">
        <v>18</v>
      </c>
      <c r="C1630" s="46"/>
      <c r="D1630" s="46"/>
      <c r="E1630" s="46"/>
      <c r="F1630" s="53" t="s">
        <v>18</v>
      </c>
      <c r="G1630" s="46"/>
      <c r="H1630" s="53" t="s">
        <v>18</v>
      </c>
      <c r="I1630" s="5" t="s">
        <v>23</v>
      </c>
      <c r="J1630" s="45" t="s">
        <v>2035</v>
      </c>
      <c r="K1630" s="45" t="s">
        <v>2030</v>
      </c>
      <c r="L1630" s="46">
        <v>99000</v>
      </c>
      <c r="M1630" s="46">
        <v>66000</v>
      </c>
      <c r="N1630" s="46">
        <v>66886</v>
      </c>
      <c r="O1630" s="72">
        <v>63816</v>
      </c>
      <c r="P1630" s="72"/>
      <c r="Q1630" s="74">
        <v>64.5</v>
      </c>
      <c r="R1630" s="74"/>
      <c r="S1630" s="47">
        <v>-3.3</v>
      </c>
      <c r="T1630" s="71" t="s">
        <v>3707</v>
      </c>
      <c r="U1630" s="71"/>
    </row>
    <row r="1631" spans="1:21" ht="14.25" customHeight="1">
      <c r="A1631" s="2"/>
      <c r="B1631" s="5" t="s">
        <v>18</v>
      </c>
      <c r="C1631" s="46"/>
      <c r="D1631" s="46"/>
      <c r="E1631" s="46"/>
      <c r="F1631" s="53" t="s">
        <v>18</v>
      </c>
      <c r="G1631" s="46"/>
      <c r="H1631" s="53" t="s">
        <v>18</v>
      </c>
      <c r="I1631" s="5" t="s">
        <v>23</v>
      </c>
      <c r="J1631" s="45" t="s">
        <v>2036</v>
      </c>
      <c r="K1631" s="45" t="s">
        <v>2033</v>
      </c>
      <c r="L1631" s="46">
        <v>398</v>
      </c>
      <c r="M1631" s="46">
        <v>264</v>
      </c>
      <c r="N1631" s="46">
        <v>473</v>
      </c>
      <c r="O1631" s="72">
        <v>823</v>
      </c>
      <c r="P1631" s="72"/>
      <c r="Q1631" s="74">
        <v>206.8</v>
      </c>
      <c r="R1631" s="74"/>
      <c r="S1631" s="47">
        <v>211.7</v>
      </c>
      <c r="T1631" s="84" t="s">
        <v>3708</v>
      </c>
      <c r="U1631" s="84"/>
    </row>
    <row r="1632" spans="1:21" ht="25.5" customHeight="1">
      <c r="A1632" s="2"/>
      <c r="B1632" s="5" t="s">
        <v>18</v>
      </c>
      <c r="C1632" s="46"/>
      <c r="D1632" s="46"/>
      <c r="E1632" s="46"/>
      <c r="F1632" s="53" t="s">
        <v>18</v>
      </c>
      <c r="G1632" s="46"/>
      <c r="H1632" s="53" t="s">
        <v>18</v>
      </c>
      <c r="I1632" s="5" t="s">
        <v>23</v>
      </c>
      <c r="J1632" s="45" t="s">
        <v>2037</v>
      </c>
      <c r="K1632" s="45" t="s">
        <v>225</v>
      </c>
      <c r="L1632" s="46">
        <v>3500</v>
      </c>
      <c r="M1632" s="46">
        <v>2000</v>
      </c>
      <c r="N1632" s="46">
        <v>1931</v>
      </c>
      <c r="O1632" s="72">
        <v>0</v>
      </c>
      <c r="P1632" s="72"/>
      <c r="Q1632" s="76">
        <v>0</v>
      </c>
      <c r="R1632" s="76"/>
      <c r="S1632" s="49">
        <f t="shared" ref="S1632:S1637" si="384">(O1632/M1632-1)*100</f>
        <v>-100</v>
      </c>
      <c r="T1632" s="71" t="s">
        <v>3705</v>
      </c>
      <c r="U1632" s="71"/>
    </row>
    <row r="1633" spans="1:21" ht="14.25" customHeight="1">
      <c r="A1633" s="2"/>
      <c r="B1633" s="5" t="s">
        <v>18</v>
      </c>
      <c r="C1633" s="46"/>
      <c r="D1633" s="46"/>
      <c r="E1633" s="46"/>
      <c r="F1633" s="53" t="s">
        <v>18</v>
      </c>
      <c r="G1633" s="46"/>
      <c r="H1633" s="53" t="s">
        <v>18</v>
      </c>
      <c r="I1633" s="5" t="s">
        <v>23</v>
      </c>
      <c r="J1633" s="45" t="s">
        <v>2038</v>
      </c>
      <c r="K1633" s="45" t="s">
        <v>53</v>
      </c>
      <c r="L1633" s="46">
        <v>1300000</v>
      </c>
      <c r="M1633" s="46">
        <v>800000</v>
      </c>
      <c r="N1633" s="46">
        <v>1387811</v>
      </c>
      <c r="O1633" s="72">
        <v>0</v>
      </c>
      <c r="P1633" s="72"/>
      <c r="Q1633" s="76">
        <v>0</v>
      </c>
      <c r="R1633" s="76"/>
      <c r="S1633" s="49">
        <f t="shared" si="384"/>
        <v>-100</v>
      </c>
      <c r="T1633" s="71" t="s">
        <v>3705</v>
      </c>
      <c r="U1633" s="71"/>
    </row>
    <row r="1634" spans="1:21" ht="14.25" customHeight="1">
      <c r="A1634" s="2"/>
      <c r="B1634" s="5" t="s">
        <v>18</v>
      </c>
      <c r="C1634" s="46"/>
      <c r="D1634" s="46"/>
      <c r="E1634" s="46"/>
      <c r="F1634" s="53" t="s">
        <v>18</v>
      </c>
      <c r="G1634" s="46"/>
      <c r="H1634" s="53" t="s">
        <v>18</v>
      </c>
      <c r="I1634" s="5" t="s">
        <v>23</v>
      </c>
      <c r="J1634" s="45" t="s">
        <v>2038</v>
      </c>
      <c r="K1634" s="45" t="s">
        <v>2039</v>
      </c>
      <c r="L1634" s="46">
        <v>24</v>
      </c>
      <c r="M1634" s="46">
        <v>16</v>
      </c>
      <c r="N1634" s="46">
        <v>45</v>
      </c>
      <c r="O1634" s="72">
        <v>0</v>
      </c>
      <c r="P1634" s="72"/>
      <c r="Q1634" s="76">
        <v>0</v>
      </c>
      <c r="R1634" s="76"/>
      <c r="S1634" s="49">
        <f t="shared" si="384"/>
        <v>-100</v>
      </c>
      <c r="T1634" s="71" t="s">
        <v>3705</v>
      </c>
      <c r="U1634" s="71"/>
    </row>
    <row r="1635" spans="1:21" ht="25.5" customHeight="1">
      <c r="A1635" s="2"/>
      <c r="B1635" s="5" t="s">
        <v>18</v>
      </c>
      <c r="C1635" s="46"/>
      <c r="D1635" s="46"/>
      <c r="E1635" s="46"/>
      <c r="F1635" s="53" t="s">
        <v>18</v>
      </c>
      <c r="G1635" s="46"/>
      <c r="H1635" s="53" t="s">
        <v>18</v>
      </c>
      <c r="I1635" s="5" t="s">
        <v>23</v>
      </c>
      <c r="J1635" s="45" t="s">
        <v>2040</v>
      </c>
      <c r="K1635" s="45" t="s">
        <v>225</v>
      </c>
      <c r="L1635" s="46">
        <v>525</v>
      </c>
      <c r="M1635" s="46">
        <v>350</v>
      </c>
      <c r="N1635" s="46">
        <v>0</v>
      </c>
      <c r="O1635" s="72">
        <v>0</v>
      </c>
      <c r="P1635" s="72"/>
      <c r="Q1635" s="76">
        <v>0</v>
      </c>
      <c r="R1635" s="76"/>
      <c r="S1635" s="49">
        <f t="shared" si="384"/>
        <v>-100</v>
      </c>
      <c r="T1635" s="71" t="s">
        <v>3705</v>
      </c>
      <c r="U1635" s="71"/>
    </row>
    <row r="1636" spans="1:21" ht="25.5" customHeight="1">
      <c r="A1636" s="2"/>
      <c r="B1636" s="5" t="s">
        <v>18</v>
      </c>
      <c r="C1636" s="46"/>
      <c r="D1636" s="46"/>
      <c r="E1636" s="46"/>
      <c r="F1636" s="53" t="s">
        <v>18</v>
      </c>
      <c r="G1636" s="46"/>
      <c r="H1636" s="53" t="s">
        <v>18</v>
      </c>
      <c r="I1636" s="5" t="s">
        <v>23</v>
      </c>
      <c r="J1636" s="45" t="s">
        <v>2040</v>
      </c>
      <c r="K1636" s="45" t="s">
        <v>53</v>
      </c>
      <c r="L1636" s="46">
        <v>52000</v>
      </c>
      <c r="M1636" s="46">
        <v>34000</v>
      </c>
      <c r="N1636" s="46">
        <v>0</v>
      </c>
      <c r="O1636" s="72">
        <v>0</v>
      </c>
      <c r="P1636" s="72"/>
      <c r="Q1636" s="76">
        <v>0</v>
      </c>
      <c r="R1636" s="76"/>
      <c r="S1636" s="49">
        <f t="shared" si="384"/>
        <v>-100</v>
      </c>
      <c r="T1636" s="71" t="s">
        <v>3705</v>
      </c>
      <c r="U1636" s="71"/>
    </row>
    <row r="1637" spans="1:21" ht="25.5" customHeight="1">
      <c r="A1637" s="2"/>
      <c r="B1637" s="5" t="s">
        <v>18</v>
      </c>
      <c r="C1637" s="46"/>
      <c r="D1637" s="46"/>
      <c r="E1637" s="46"/>
      <c r="F1637" s="53" t="s">
        <v>18</v>
      </c>
      <c r="G1637" s="46"/>
      <c r="H1637" s="53" t="s">
        <v>18</v>
      </c>
      <c r="I1637" s="5" t="s">
        <v>23</v>
      </c>
      <c r="J1637" s="45" t="s">
        <v>2040</v>
      </c>
      <c r="K1637" s="45" t="s">
        <v>2033</v>
      </c>
      <c r="L1637" s="46">
        <v>1260</v>
      </c>
      <c r="M1637" s="46">
        <v>840</v>
      </c>
      <c r="N1637" s="46">
        <v>0</v>
      </c>
      <c r="O1637" s="72">
        <v>0</v>
      </c>
      <c r="P1637" s="72"/>
      <c r="Q1637" s="76">
        <v>0</v>
      </c>
      <c r="R1637" s="76"/>
      <c r="S1637" s="49">
        <f t="shared" si="384"/>
        <v>-100</v>
      </c>
      <c r="T1637" s="71" t="s">
        <v>3705</v>
      </c>
      <c r="U1637" s="71"/>
    </row>
    <row r="1638" spans="1:21">
      <c r="A1638" s="2"/>
      <c r="B1638" s="5" t="s">
        <v>29</v>
      </c>
      <c r="C1638" s="46">
        <f>+C1617</f>
        <v>388209524</v>
      </c>
      <c r="D1638" s="46">
        <v>514414727</v>
      </c>
      <c r="E1638" s="46">
        <f>D1638-C1638</f>
        <v>126205203</v>
      </c>
      <c r="F1638" s="53">
        <f t="shared" ref="F1638:F1639" si="385">IFERROR((D1638/C1638-1)*100,0)</f>
        <v>32.509558678421293</v>
      </c>
      <c r="G1638" s="46">
        <v>847640840</v>
      </c>
      <c r="H1638" s="53">
        <v>60.7</v>
      </c>
      <c r="I1638" s="5" t="s">
        <v>18</v>
      </c>
      <c r="J1638" s="45" t="s">
        <v>18</v>
      </c>
      <c r="K1638" s="45" t="s">
        <v>18</v>
      </c>
      <c r="L1638" s="46"/>
      <c r="M1638" s="46"/>
      <c r="N1638" s="46"/>
      <c r="O1638" s="72"/>
      <c r="P1638" s="72"/>
      <c r="Q1638" s="76"/>
      <c r="R1638" s="76"/>
      <c r="S1638" s="49"/>
      <c r="T1638" s="71"/>
      <c r="U1638" s="71"/>
    </row>
    <row r="1639" spans="1:21" ht="25.5">
      <c r="A1639" s="45" t="s">
        <v>2041</v>
      </c>
      <c r="B1639" s="5" t="s">
        <v>32</v>
      </c>
      <c r="C1639" s="46">
        <v>3328817</v>
      </c>
      <c r="D1639" s="46">
        <v>4593463</v>
      </c>
      <c r="E1639" s="46">
        <f>D1639-C1639</f>
        <v>1264646</v>
      </c>
      <c r="F1639" s="53">
        <f t="shared" si="385"/>
        <v>37.99085380782423</v>
      </c>
      <c r="G1639" s="46">
        <v>9480073</v>
      </c>
      <c r="H1639" s="53">
        <v>48.5</v>
      </c>
      <c r="I1639" s="5" t="s">
        <v>18</v>
      </c>
      <c r="J1639" s="45" t="s">
        <v>18</v>
      </c>
      <c r="K1639" s="45" t="s">
        <v>18</v>
      </c>
      <c r="L1639" s="46"/>
      <c r="M1639" s="46"/>
      <c r="N1639" s="46"/>
      <c r="O1639" s="72"/>
      <c r="P1639" s="72"/>
      <c r="Q1639" s="70" t="s">
        <v>18</v>
      </c>
      <c r="R1639" s="70"/>
      <c r="S1639" s="44" t="s">
        <v>18</v>
      </c>
      <c r="T1639" s="71"/>
      <c r="U1639" s="71"/>
    </row>
    <row r="1640" spans="1:21" ht="25.5" customHeight="1">
      <c r="A1640" s="45" t="s">
        <v>2024</v>
      </c>
      <c r="B1640" s="5" t="s">
        <v>18</v>
      </c>
      <c r="C1640" s="46"/>
      <c r="D1640" s="46"/>
      <c r="E1640" s="46"/>
      <c r="F1640" s="53" t="s">
        <v>18</v>
      </c>
      <c r="G1640" s="46"/>
      <c r="H1640" s="53" t="s">
        <v>18</v>
      </c>
      <c r="I1640" s="5" t="s">
        <v>23</v>
      </c>
      <c r="J1640" s="45" t="s">
        <v>2042</v>
      </c>
      <c r="K1640" s="45" t="s">
        <v>2043</v>
      </c>
      <c r="L1640" s="46">
        <v>22000</v>
      </c>
      <c r="M1640" s="46">
        <v>14800</v>
      </c>
      <c r="N1640" s="46">
        <v>17550</v>
      </c>
      <c r="O1640" s="72">
        <v>7901</v>
      </c>
      <c r="P1640" s="72"/>
      <c r="Q1640" s="74">
        <v>35.9</v>
      </c>
      <c r="R1640" s="74"/>
      <c r="S1640" s="47">
        <v>-46.6</v>
      </c>
      <c r="T1640" s="71" t="s">
        <v>3709</v>
      </c>
      <c r="U1640" s="71" t="s">
        <v>3710</v>
      </c>
    </row>
    <row r="1641" spans="1:21" ht="30" customHeight="1">
      <c r="A1641" s="2"/>
      <c r="B1641" s="5" t="s">
        <v>18</v>
      </c>
      <c r="C1641" s="46"/>
      <c r="D1641" s="46"/>
      <c r="E1641" s="46"/>
      <c r="F1641" s="53" t="s">
        <v>18</v>
      </c>
      <c r="G1641" s="46"/>
      <c r="H1641" s="53" t="s">
        <v>18</v>
      </c>
      <c r="I1641" s="5" t="s">
        <v>23</v>
      </c>
      <c r="J1641" s="45" t="s">
        <v>2044</v>
      </c>
      <c r="K1641" s="45" t="s">
        <v>313</v>
      </c>
      <c r="L1641" s="46">
        <v>6300</v>
      </c>
      <c r="M1641" s="46">
        <v>4200</v>
      </c>
      <c r="N1641" s="46">
        <v>5158</v>
      </c>
      <c r="O1641" s="72">
        <v>1865</v>
      </c>
      <c r="P1641" s="72"/>
      <c r="Q1641" s="74">
        <v>29.6</v>
      </c>
      <c r="R1641" s="74"/>
      <c r="S1641" s="47">
        <v>-55.6</v>
      </c>
      <c r="T1641" s="85" t="s">
        <v>3711</v>
      </c>
      <c r="U1641" s="85"/>
    </row>
    <row r="1642" spans="1:21">
      <c r="A1642" s="2"/>
      <c r="B1642" s="5" t="s">
        <v>29</v>
      </c>
      <c r="C1642" s="46">
        <v>3328817</v>
      </c>
      <c r="D1642" s="46">
        <v>4593463</v>
      </c>
      <c r="E1642" s="46">
        <f>D1642-C1642</f>
        <v>1264646</v>
      </c>
      <c r="F1642" s="53">
        <f t="shared" ref="F1642:F1645" si="386">IFERROR((D1642/C1642-1)*100,0)</f>
        <v>37.99085380782423</v>
      </c>
      <c r="G1642" s="46">
        <v>9480073</v>
      </c>
      <c r="H1642" s="53">
        <v>48.5</v>
      </c>
      <c r="I1642" s="5" t="s">
        <v>18</v>
      </c>
      <c r="J1642" s="45" t="s">
        <v>18</v>
      </c>
      <c r="K1642" s="45" t="s">
        <v>18</v>
      </c>
      <c r="L1642" s="46"/>
      <c r="M1642" s="46"/>
      <c r="N1642" s="46"/>
      <c r="O1642" s="72"/>
      <c r="P1642" s="72"/>
      <c r="Q1642" s="70" t="s">
        <v>18</v>
      </c>
      <c r="R1642" s="70"/>
      <c r="S1642" s="44" t="s">
        <v>18</v>
      </c>
      <c r="T1642" s="71"/>
      <c r="U1642" s="71"/>
    </row>
    <row r="1643" spans="1:21">
      <c r="A1643" s="45" t="s">
        <v>2045</v>
      </c>
      <c r="B1643" s="5" t="s">
        <v>63</v>
      </c>
      <c r="C1643" s="46">
        <v>239390243</v>
      </c>
      <c r="D1643" s="46">
        <v>794633781</v>
      </c>
      <c r="E1643" s="46">
        <f t="shared" ref="E1643:E1645" si="387">D1643-C1643</f>
        <v>555243538</v>
      </c>
      <c r="F1643" s="53">
        <f t="shared" si="386"/>
        <v>231.94075541332734</v>
      </c>
      <c r="G1643" s="46">
        <v>851525000</v>
      </c>
      <c r="H1643" s="53">
        <v>93.3</v>
      </c>
      <c r="I1643" s="5" t="s">
        <v>18</v>
      </c>
      <c r="J1643" s="45" t="s">
        <v>18</v>
      </c>
      <c r="K1643" s="45" t="s">
        <v>18</v>
      </c>
      <c r="L1643" s="46"/>
      <c r="M1643" s="46"/>
      <c r="N1643" s="46"/>
      <c r="O1643" s="72"/>
      <c r="P1643" s="72"/>
      <c r="Q1643" s="70" t="s">
        <v>18</v>
      </c>
      <c r="R1643" s="70"/>
      <c r="S1643" s="44" t="s">
        <v>18</v>
      </c>
      <c r="T1643" s="71"/>
      <c r="U1643" s="71"/>
    </row>
    <row r="1644" spans="1:21">
      <c r="A1644" s="2"/>
      <c r="B1644" s="5" t="s">
        <v>32</v>
      </c>
      <c r="C1644" s="46">
        <v>32650149804</v>
      </c>
      <c r="D1644" s="46">
        <v>43111026410</v>
      </c>
      <c r="E1644" s="46">
        <f t="shared" si="387"/>
        <v>10460876606</v>
      </c>
      <c r="F1644" s="53">
        <f t="shared" si="386"/>
        <v>32.039291301255936</v>
      </c>
      <c r="G1644" s="46">
        <v>54221053717</v>
      </c>
      <c r="H1644" s="53">
        <v>79.5</v>
      </c>
      <c r="I1644" s="5" t="s">
        <v>18</v>
      </c>
      <c r="J1644" s="45" t="s">
        <v>18</v>
      </c>
      <c r="K1644" s="45" t="s">
        <v>18</v>
      </c>
      <c r="L1644" s="46"/>
      <c r="M1644" s="46"/>
      <c r="N1644" s="46"/>
      <c r="O1644" s="72"/>
      <c r="P1644" s="72"/>
      <c r="Q1644" s="70" t="s">
        <v>18</v>
      </c>
      <c r="R1644" s="70"/>
      <c r="S1644" s="44" t="s">
        <v>18</v>
      </c>
      <c r="T1644" s="71"/>
      <c r="U1644" s="71"/>
    </row>
    <row r="1645" spans="1:21">
      <c r="A1645" s="2"/>
      <c r="B1645" s="5" t="s">
        <v>310</v>
      </c>
      <c r="C1645" s="46">
        <v>154853770</v>
      </c>
      <c r="D1645" s="46">
        <v>132418432</v>
      </c>
      <c r="E1645" s="46">
        <f t="shared" si="387"/>
        <v>-22435338</v>
      </c>
      <c r="F1645" s="53">
        <f t="shared" si="386"/>
        <v>-14.48807994794057</v>
      </c>
      <c r="G1645" s="46">
        <v>323959013</v>
      </c>
      <c r="H1645" s="53">
        <v>40.9</v>
      </c>
      <c r="I1645" s="5" t="s">
        <v>18</v>
      </c>
      <c r="J1645" s="45" t="s">
        <v>18</v>
      </c>
      <c r="K1645" s="45" t="s">
        <v>18</v>
      </c>
      <c r="L1645" s="46"/>
      <c r="M1645" s="46"/>
      <c r="N1645" s="46"/>
      <c r="O1645" s="72"/>
      <c r="P1645" s="72"/>
      <c r="Q1645" s="70" t="s">
        <v>18</v>
      </c>
      <c r="R1645" s="70"/>
      <c r="S1645" s="44" t="s">
        <v>18</v>
      </c>
      <c r="T1645" s="71"/>
      <c r="U1645" s="71"/>
    </row>
    <row r="1646" spans="1:21" ht="27" customHeight="1">
      <c r="A1646" s="45" t="s">
        <v>2046</v>
      </c>
      <c r="B1646" s="5" t="s">
        <v>18</v>
      </c>
      <c r="C1646" s="46"/>
      <c r="D1646" s="46"/>
      <c r="E1646" s="46"/>
      <c r="F1646" s="53" t="s">
        <v>18</v>
      </c>
      <c r="G1646" s="46"/>
      <c r="H1646" s="53" t="s">
        <v>18</v>
      </c>
      <c r="I1646" s="5" t="s">
        <v>23</v>
      </c>
      <c r="J1646" s="45" t="s">
        <v>2047</v>
      </c>
      <c r="K1646" s="45" t="s">
        <v>2048</v>
      </c>
      <c r="L1646" s="46">
        <v>1200</v>
      </c>
      <c r="M1646" s="46">
        <v>601</v>
      </c>
      <c r="N1646" s="46">
        <v>1204</v>
      </c>
      <c r="O1646" s="72">
        <v>774</v>
      </c>
      <c r="P1646" s="72"/>
      <c r="Q1646" s="74">
        <v>64.5</v>
      </c>
      <c r="R1646" s="74"/>
      <c r="S1646" s="57">
        <v>28.8</v>
      </c>
      <c r="T1646" s="71" t="s">
        <v>3712</v>
      </c>
      <c r="U1646" s="71"/>
    </row>
    <row r="1647" spans="1:21" ht="25.5" customHeight="1">
      <c r="A1647" s="2"/>
      <c r="B1647" s="5" t="s">
        <v>18</v>
      </c>
      <c r="C1647" s="46"/>
      <c r="D1647" s="46"/>
      <c r="E1647" s="46"/>
      <c r="F1647" s="53" t="s">
        <v>18</v>
      </c>
      <c r="G1647" s="46"/>
      <c r="H1647" s="53" t="s">
        <v>18</v>
      </c>
      <c r="I1647" s="5" t="s">
        <v>23</v>
      </c>
      <c r="J1647" s="45" t="s">
        <v>2049</v>
      </c>
      <c r="K1647" s="45" t="s">
        <v>2050</v>
      </c>
      <c r="L1647" s="46">
        <v>27500</v>
      </c>
      <c r="M1647" s="46">
        <v>27500</v>
      </c>
      <c r="N1647" s="46">
        <v>25000</v>
      </c>
      <c r="O1647" s="72">
        <v>0</v>
      </c>
      <c r="P1647" s="72"/>
      <c r="Q1647" s="76">
        <v>0</v>
      </c>
      <c r="R1647" s="76"/>
      <c r="S1647" s="49">
        <v>-100</v>
      </c>
      <c r="T1647" s="71" t="s">
        <v>3713</v>
      </c>
      <c r="U1647" s="71"/>
    </row>
    <row r="1648" spans="1:21">
      <c r="A1648" s="2"/>
      <c r="B1648" s="5" t="s">
        <v>18</v>
      </c>
      <c r="C1648" s="46"/>
      <c r="D1648" s="46"/>
      <c r="E1648" s="46"/>
      <c r="F1648" s="53" t="s">
        <v>18</v>
      </c>
      <c r="G1648" s="46"/>
      <c r="H1648" s="53" t="s">
        <v>18</v>
      </c>
      <c r="I1648" s="5" t="s">
        <v>23</v>
      </c>
      <c r="J1648" s="45" t="s">
        <v>2051</v>
      </c>
      <c r="K1648" s="45" t="s">
        <v>48</v>
      </c>
      <c r="L1648" s="46">
        <v>2</v>
      </c>
      <c r="M1648" s="46">
        <v>2</v>
      </c>
      <c r="N1648" s="46">
        <v>1</v>
      </c>
      <c r="O1648" s="72">
        <v>2</v>
      </c>
      <c r="P1648" s="72"/>
      <c r="Q1648" s="74">
        <v>100</v>
      </c>
      <c r="R1648" s="74"/>
      <c r="S1648" s="47">
        <v>0</v>
      </c>
      <c r="T1648" s="71"/>
      <c r="U1648" s="71"/>
    </row>
    <row r="1649" spans="1:21" ht="25.5" customHeight="1">
      <c r="A1649" s="2"/>
      <c r="B1649" s="5" t="s">
        <v>18</v>
      </c>
      <c r="C1649" s="46"/>
      <c r="D1649" s="46"/>
      <c r="E1649" s="46"/>
      <c r="F1649" s="53" t="s">
        <v>18</v>
      </c>
      <c r="G1649" s="46"/>
      <c r="H1649" s="53" t="s">
        <v>18</v>
      </c>
      <c r="I1649" s="5" t="s">
        <v>23</v>
      </c>
      <c r="J1649" s="45" t="s">
        <v>2052</v>
      </c>
      <c r="K1649" s="45" t="s">
        <v>101</v>
      </c>
      <c r="L1649" s="46">
        <v>19334</v>
      </c>
      <c r="M1649" s="46">
        <v>19334</v>
      </c>
      <c r="N1649" s="46">
        <v>23019</v>
      </c>
      <c r="O1649" s="72">
        <v>19524</v>
      </c>
      <c r="P1649" s="72"/>
      <c r="Q1649" s="74">
        <v>101</v>
      </c>
      <c r="R1649" s="74"/>
      <c r="S1649" s="47">
        <v>1</v>
      </c>
      <c r="T1649" s="71" t="s">
        <v>3714</v>
      </c>
      <c r="U1649" s="71"/>
    </row>
    <row r="1650" spans="1:21">
      <c r="A1650" s="2"/>
      <c r="B1650" s="5" t="s">
        <v>18</v>
      </c>
      <c r="C1650" s="46"/>
      <c r="D1650" s="46"/>
      <c r="E1650" s="46"/>
      <c r="F1650" s="53" t="s">
        <v>18</v>
      </c>
      <c r="G1650" s="46"/>
      <c r="H1650" s="53" t="s">
        <v>18</v>
      </c>
      <c r="I1650" s="5" t="s">
        <v>23</v>
      </c>
      <c r="J1650" s="45" t="s">
        <v>2053</v>
      </c>
      <c r="K1650" s="45" t="s">
        <v>182</v>
      </c>
      <c r="L1650" s="46">
        <v>81795</v>
      </c>
      <c r="M1650" s="46">
        <v>0</v>
      </c>
      <c r="N1650" s="46">
        <v>0</v>
      </c>
      <c r="O1650" s="72">
        <v>0</v>
      </c>
      <c r="P1650" s="72"/>
      <c r="Q1650" s="76">
        <v>0</v>
      </c>
      <c r="R1650" s="76"/>
      <c r="S1650" s="47">
        <v>0</v>
      </c>
      <c r="T1650" s="71"/>
      <c r="U1650" s="71"/>
    </row>
    <row r="1651" spans="1:21">
      <c r="A1651" s="2"/>
      <c r="B1651" s="5" t="s">
        <v>18</v>
      </c>
      <c r="C1651" s="46"/>
      <c r="D1651" s="46"/>
      <c r="E1651" s="46"/>
      <c r="F1651" s="53" t="s">
        <v>18</v>
      </c>
      <c r="G1651" s="46"/>
      <c r="H1651" s="53" t="s">
        <v>18</v>
      </c>
      <c r="I1651" s="5" t="s">
        <v>23</v>
      </c>
      <c r="J1651" s="45" t="s">
        <v>2054</v>
      </c>
      <c r="K1651" s="45" t="s">
        <v>341</v>
      </c>
      <c r="L1651" s="46">
        <v>1</v>
      </c>
      <c r="M1651" s="46">
        <v>0</v>
      </c>
      <c r="N1651" s="46">
        <v>0</v>
      </c>
      <c r="O1651" s="72">
        <v>0</v>
      </c>
      <c r="P1651" s="72"/>
      <c r="Q1651" s="76">
        <v>0</v>
      </c>
      <c r="R1651" s="76"/>
      <c r="S1651" s="47">
        <v>0</v>
      </c>
      <c r="T1651" s="71"/>
      <c r="U1651" s="71"/>
    </row>
    <row r="1652" spans="1:21" ht="25.5" customHeight="1">
      <c r="A1652" s="2"/>
      <c r="B1652" s="5" t="s">
        <v>18</v>
      </c>
      <c r="C1652" s="46"/>
      <c r="D1652" s="46"/>
      <c r="E1652" s="46"/>
      <c r="F1652" s="53" t="s">
        <v>18</v>
      </c>
      <c r="G1652" s="46"/>
      <c r="H1652" s="53" t="s">
        <v>18</v>
      </c>
      <c r="I1652" s="5" t="s">
        <v>23</v>
      </c>
      <c r="J1652" s="45" t="s">
        <v>2055</v>
      </c>
      <c r="K1652" s="45" t="s">
        <v>191</v>
      </c>
      <c r="L1652" s="46">
        <v>1100</v>
      </c>
      <c r="M1652" s="46">
        <v>800</v>
      </c>
      <c r="N1652" s="46">
        <v>1239</v>
      </c>
      <c r="O1652" s="72">
        <v>1250</v>
      </c>
      <c r="P1652" s="72"/>
      <c r="Q1652" s="74">
        <f>+O1652/L1652*100</f>
        <v>113.63636363636364</v>
      </c>
      <c r="R1652" s="74"/>
      <c r="S1652" s="47">
        <f>(+O1652/M1652-1)*100</f>
        <v>56.25</v>
      </c>
      <c r="T1652" s="71" t="s">
        <v>3715</v>
      </c>
      <c r="U1652" s="71"/>
    </row>
    <row r="1653" spans="1:21" ht="25.5">
      <c r="A1653" s="2"/>
      <c r="B1653" s="5" t="s">
        <v>18</v>
      </c>
      <c r="C1653" s="46"/>
      <c r="D1653" s="46"/>
      <c r="E1653" s="46"/>
      <c r="F1653" s="53" t="s">
        <v>18</v>
      </c>
      <c r="G1653" s="46"/>
      <c r="H1653" s="53" t="s">
        <v>18</v>
      </c>
      <c r="I1653" s="5" t="s">
        <v>23</v>
      </c>
      <c r="J1653" s="45" t="s">
        <v>2055</v>
      </c>
      <c r="K1653" s="45" t="s">
        <v>2048</v>
      </c>
      <c r="L1653" s="46">
        <v>500</v>
      </c>
      <c r="M1653" s="46">
        <v>300</v>
      </c>
      <c r="N1653" s="46">
        <v>1004</v>
      </c>
      <c r="O1653" s="72">
        <v>242</v>
      </c>
      <c r="P1653" s="72"/>
      <c r="Q1653" s="74">
        <f t="shared" ref="Q1653:Q1656" si="388">+O1653/L1653*100</f>
        <v>48.4</v>
      </c>
      <c r="R1653" s="74"/>
      <c r="S1653" s="47">
        <f t="shared" ref="S1653:S1656" si="389">(+O1653/M1653-1)*100</f>
        <v>-19.333333333333336</v>
      </c>
      <c r="T1653" s="71" t="s">
        <v>3716</v>
      </c>
      <c r="U1653" s="71"/>
    </row>
    <row r="1654" spans="1:21" ht="12.75" customHeight="1">
      <c r="A1654" s="2"/>
      <c r="B1654" s="5" t="s">
        <v>18</v>
      </c>
      <c r="C1654" s="46"/>
      <c r="D1654" s="46"/>
      <c r="E1654" s="46"/>
      <c r="F1654" s="53" t="s">
        <v>18</v>
      </c>
      <c r="G1654" s="46"/>
      <c r="H1654" s="53" t="s">
        <v>18</v>
      </c>
      <c r="I1654" s="5" t="s">
        <v>23</v>
      </c>
      <c r="J1654" s="45" t="s">
        <v>2056</v>
      </c>
      <c r="K1654" s="45" t="s">
        <v>101</v>
      </c>
      <c r="L1654" s="46">
        <v>31394</v>
      </c>
      <c r="M1654" s="46">
        <v>31394</v>
      </c>
      <c r="N1654" s="46">
        <v>39719</v>
      </c>
      <c r="O1654" s="72">
        <v>25097</v>
      </c>
      <c r="P1654" s="72"/>
      <c r="Q1654" s="74">
        <f t="shared" si="388"/>
        <v>79.942027138943743</v>
      </c>
      <c r="R1654" s="74"/>
      <c r="S1654" s="47">
        <f t="shared" si="389"/>
        <v>-20.05797286105625</v>
      </c>
      <c r="T1654" s="71" t="s">
        <v>3717</v>
      </c>
      <c r="U1654" s="71"/>
    </row>
    <row r="1655" spans="1:21" ht="25.5" customHeight="1">
      <c r="A1655" s="2"/>
      <c r="B1655" s="5" t="s">
        <v>18</v>
      </c>
      <c r="C1655" s="46"/>
      <c r="D1655" s="46"/>
      <c r="E1655" s="46"/>
      <c r="F1655" s="53" t="s">
        <v>18</v>
      </c>
      <c r="G1655" s="46"/>
      <c r="H1655" s="53" t="s">
        <v>18</v>
      </c>
      <c r="I1655" s="5" t="s">
        <v>23</v>
      </c>
      <c r="J1655" s="45" t="s">
        <v>2057</v>
      </c>
      <c r="K1655" s="45" t="s">
        <v>2058</v>
      </c>
      <c r="L1655" s="46">
        <v>2000</v>
      </c>
      <c r="M1655" s="46">
        <v>1481</v>
      </c>
      <c r="N1655" s="46">
        <v>686</v>
      </c>
      <c r="O1655" s="72">
        <v>451</v>
      </c>
      <c r="P1655" s="72"/>
      <c r="Q1655" s="76">
        <f t="shared" si="388"/>
        <v>22.55</v>
      </c>
      <c r="R1655" s="76"/>
      <c r="S1655" s="49">
        <f t="shared" si="389"/>
        <v>-69.547602970965556</v>
      </c>
      <c r="T1655" s="71" t="s">
        <v>3718</v>
      </c>
      <c r="U1655" s="71"/>
    </row>
    <row r="1656" spans="1:21" ht="25.5" customHeight="1">
      <c r="A1656" s="2"/>
      <c r="B1656" s="5" t="s">
        <v>18</v>
      </c>
      <c r="C1656" s="46"/>
      <c r="D1656" s="46"/>
      <c r="E1656" s="46"/>
      <c r="F1656" s="53" t="s">
        <v>18</v>
      </c>
      <c r="G1656" s="46"/>
      <c r="H1656" s="53" t="s">
        <v>18</v>
      </c>
      <c r="I1656" s="5" t="s">
        <v>23</v>
      </c>
      <c r="J1656" s="45" t="s">
        <v>2059</v>
      </c>
      <c r="K1656" s="45" t="s">
        <v>2060</v>
      </c>
      <c r="L1656" s="46">
        <v>240000</v>
      </c>
      <c r="M1656" s="46">
        <v>143070</v>
      </c>
      <c r="N1656" s="46">
        <v>176341</v>
      </c>
      <c r="O1656" s="72">
        <v>192239</v>
      </c>
      <c r="P1656" s="72"/>
      <c r="Q1656" s="74">
        <f t="shared" si="388"/>
        <v>80.099583333333328</v>
      </c>
      <c r="R1656" s="74"/>
      <c r="S1656" s="47">
        <f t="shared" si="389"/>
        <v>34.367093031383234</v>
      </c>
      <c r="T1656" s="71" t="s">
        <v>3719</v>
      </c>
      <c r="U1656" s="71"/>
    </row>
    <row r="1657" spans="1:21">
      <c r="A1657" s="2"/>
      <c r="B1657" s="5" t="s">
        <v>29</v>
      </c>
      <c r="C1657" s="46">
        <v>33044393817</v>
      </c>
      <c r="D1657" s="46">
        <v>44038078623</v>
      </c>
      <c r="E1657" s="46">
        <f t="shared" ref="E1657:E1658" si="390">D1657-C1657</f>
        <v>10993684806</v>
      </c>
      <c r="F1657" s="53">
        <f t="shared" ref="F1657:F1658" si="391">IFERROR((D1657/C1657-1)*100,0)</f>
        <v>33.269440095899697</v>
      </c>
      <c r="G1657" s="46">
        <v>55396537730</v>
      </c>
      <c r="H1657" s="53">
        <v>79.5</v>
      </c>
      <c r="I1657" s="5" t="s">
        <v>18</v>
      </c>
      <c r="J1657" s="45" t="s">
        <v>18</v>
      </c>
      <c r="K1657" s="45" t="s">
        <v>18</v>
      </c>
      <c r="L1657" s="46"/>
      <c r="M1657" s="46"/>
      <c r="N1657" s="46"/>
      <c r="O1657" s="72"/>
      <c r="P1657" s="72"/>
      <c r="Q1657" s="70" t="s">
        <v>18</v>
      </c>
      <c r="R1657" s="70"/>
      <c r="S1657" s="44" t="s">
        <v>18</v>
      </c>
      <c r="T1657" s="71"/>
      <c r="U1657" s="71"/>
    </row>
    <row r="1658" spans="1:21">
      <c r="A1658" s="45" t="s">
        <v>2061</v>
      </c>
      <c r="B1658" s="5" t="s">
        <v>32</v>
      </c>
      <c r="C1658" s="46">
        <v>2528622653</v>
      </c>
      <c r="D1658" s="46">
        <v>1720850747</v>
      </c>
      <c r="E1658" s="46">
        <f t="shared" si="390"/>
        <v>-807771906</v>
      </c>
      <c r="F1658" s="53">
        <f t="shared" si="391"/>
        <v>-31.945134440745669</v>
      </c>
      <c r="G1658" s="46">
        <v>3636055178</v>
      </c>
      <c r="H1658" s="53">
        <v>47.3</v>
      </c>
      <c r="I1658" s="5" t="s">
        <v>18</v>
      </c>
      <c r="J1658" s="45" t="s">
        <v>18</v>
      </c>
      <c r="K1658" s="45" t="s">
        <v>18</v>
      </c>
      <c r="L1658" s="46"/>
      <c r="M1658" s="46"/>
      <c r="N1658" s="46"/>
      <c r="O1658" s="72"/>
      <c r="P1658" s="72"/>
      <c r="Q1658" s="70" t="s">
        <v>18</v>
      </c>
      <c r="R1658" s="70"/>
      <c r="S1658" s="44" t="s">
        <v>18</v>
      </c>
      <c r="T1658" s="71"/>
      <c r="U1658" s="71"/>
    </row>
    <row r="1659" spans="1:21" ht="25.5">
      <c r="A1659" s="45" t="s">
        <v>2062</v>
      </c>
      <c r="B1659" s="5" t="s">
        <v>18</v>
      </c>
      <c r="C1659" s="46"/>
      <c r="D1659" s="46"/>
      <c r="E1659" s="46"/>
      <c r="F1659" s="53" t="s">
        <v>18</v>
      </c>
      <c r="G1659" s="46"/>
      <c r="H1659" s="53" t="s">
        <v>18</v>
      </c>
      <c r="I1659" s="5" t="s">
        <v>23</v>
      </c>
      <c r="J1659" s="45" t="s">
        <v>2063</v>
      </c>
      <c r="K1659" s="45" t="s">
        <v>2064</v>
      </c>
      <c r="L1659" s="46">
        <v>45500</v>
      </c>
      <c r="M1659" s="46">
        <v>45500</v>
      </c>
      <c r="N1659" s="46">
        <v>46298</v>
      </c>
      <c r="O1659" s="72">
        <v>45035</v>
      </c>
      <c r="P1659" s="72"/>
      <c r="Q1659" s="74">
        <f t="shared" ref="Q1659:Q1678" si="392">+O1659/L1659*100</f>
        <v>98.978021978021985</v>
      </c>
      <c r="R1659" s="74"/>
      <c r="S1659" s="47">
        <f t="shared" ref="S1659:S1678" si="393">(+O1659/M1659-1)*100</f>
        <v>-1.0219780219780206</v>
      </c>
      <c r="T1659" s="71" t="s">
        <v>3720</v>
      </c>
      <c r="U1659" s="71"/>
    </row>
    <row r="1660" spans="1:21" ht="25.5">
      <c r="A1660" s="2"/>
      <c r="B1660" s="5" t="s">
        <v>18</v>
      </c>
      <c r="C1660" s="46"/>
      <c r="D1660" s="46"/>
      <c r="E1660" s="46"/>
      <c r="F1660" s="53" t="s">
        <v>18</v>
      </c>
      <c r="G1660" s="46"/>
      <c r="H1660" s="53" t="s">
        <v>18</v>
      </c>
      <c r="I1660" s="5" t="s">
        <v>23</v>
      </c>
      <c r="J1660" s="45" t="s">
        <v>2065</v>
      </c>
      <c r="K1660" s="45" t="s">
        <v>2066</v>
      </c>
      <c r="L1660" s="46">
        <v>2200</v>
      </c>
      <c r="M1660" s="46">
        <v>2200</v>
      </c>
      <c r="N1660" s="46">
        <v>2230</v>
      </c>
      <c r="O1660" s="72">
        <v>2200</v>
      </c>
      <c r="P1660" s="72"/>
      <c r="Q1660" s="74">
        <f t="shared" si="392"/>
        <v>100</v>
      </c>
      <c r="R1660" s="74"/>
      <c r="S1660" s="47">
        <f t="shared" si="393"/>
        <v>0</v>
      </c>
      <c r="T1660" s="71"/>
      <c r="U1660" s="71"/>
    </row>
    <row r="1661" spans="1:21" ht="12.75" customHeight="1">
      <c r="A1661" s="2"/>
      <c r="B1661" s="5" t="s">
        <v>18</v>
      </c>
      <c r="C1661" s="46"/>
      <c r="D1661" s="46"/>
      <c r="E1661" s="46"/>
      <c r="F1661" s="53" t="s">
        <v>18</v>
      </c>
      <c r="G1661" s="46"/>
      <c r="H1661" s="53" t="s">
        <v>18</v>
      </c>
      <c r="I1661" s="5" t="s">
        <v>23</v>
      </c>
      <c r="J1661" s="45" t="s">
        <v>2067</v>
      </c>
      <c r="K1661" s="45" t="s">
        <v>247</v>
      </c>
      <c r="L1661" s="46">
        <v>70000</v>
      </c>
      <c r="M1661" s="46">
        <v>35000</v>
      </c>
      <c r="N1661" s="46">
        <v>38000</v>
      </c>
      <c r="O1661" s="72">
        <v>0</v>
      </c>
      <c r="P1661" s="72"/>
      <c r="Q1661" s="74">
        <f t="shared" si="392"/>
        <v>0</v>
      </c>
      <c r="R1661" s="74"/>
      <c r="S1661" s="47">
        <f t="shared" si="393"/>
        <v>-100</v>
      </c>
      <c r="T1661" s="71" t="s">
        <v>3721</v>
      </c>
      <c r="U1661" s="71"/>
    </row>
    <row r="1662" spans="1:21" ht="25.5" customHeight="1">
      <c r="A1662" s="2"/>
      <c r="B1662" s="5" t="s">
        <v>18</v>
      </c>
      <c r="C1662" s="46"/>
      <c r="D1662" s="46"/>
      <c r="E1662" s="46"/>
      <c r="F1662" s="53" t="s">
        <v>18</v>
      </c>
      <c r="G1662" s="46"/>
      <c r="H1662" s="53" t="s">
        <v>18</v>
      </c>
      <c r="I1662" s="5" t="s">
        <v>23</v>
      </c>
      <c r="J1662" s="45" t="s">
        <v>2068</v>
      </c>
      <c r="K1662" s="45" t="s">
        <v>2069</v>
      </c>
      <c r="L1662" s="46">
        <v>350000</v>
      </c>
      <c r="M1662" s="46">
        <v>350000</v>
      </c>
      <c r="N1662" s="46">
        <v>150000</v>
      </c>
      <c r="O1662" s="72">
        <v>0</v>
      </c>
      <c r="P1662" s="72"/>
      <c r="Q1662" s="74">
        <f t="shared" si="392"/>
        <v>0</v>
      </c>
      <c r="R1662" s="74"/>
      <c r="S1662" s="47">
        <f t="shared" si="393"/>
        <v>-100</v>
      </c>
      <c r="T1662" s="71" t="s">
        <v>3721</v>
      </c>
      <c r="U1662" s="71"/>
    </row>
    <row r="1663" spans="1:21" ht="25.5">
      <c r="A1663" s="2"/>
      <c r="B1663" s="5" t="s">
        <v>18</v>
      </c>
      <c r="C1663" s="46"/>
      <c r="D1663" s="46"/>
      <c r="E1663" s="46"/>
      <c r="F1663" s="53" t="s">
        <v>18</v>
      </c>
      <c r="G1663" s="46"/>
      <c r="H1663" s="53" t="s">
        <v>18</v>
      </c>
      <c r="I1663" s="5" t="s">
        <v>23</v>
      </c>
      <c r="J1663" s="45" t="s">
        <v>2070</v>
      </c>
      <c r="K1663" s="45" t="s">
        <v>2071</v>
      </c>
      <c r="L1663" s="46">
        <v>5000000</v>
      </c>
      <c r="M1663" s="46">
        <v>0</v>
      </c>
      <c r="N1663" s="46">
        <v>0</v>
      </c>
      <c r="O1663" s="72">
        <v>0</v>
      </c>
      <c r="P1663" s="72"/>
      <c r="Q1663" s="74">
        <f t="shared" si="392"/>
        <v>0</v>
      </c>
      <c r="R1663" s="74"/>
      <c r="S1663" s="47">
        <v>0</v>
      </c>
      <c r="T1663" s="71"/>
      <c r="U1663" s="71"/>
    </row>
    <row r="1664" spans="1:21" ht="25.5">
      <c r="A1664" s="2"/>
      <c r="B1664" s="5" t="s">
        <v>18</v>
      </c>
      <c r="C1664" s="46"/>
      <c r="D1664" s="46"/>
      <c r="E1664" s="46"/>
      <c r="F1664" s="53" t="s">
        <v>18</v>
      </c>
      <c r="G1664" s="46"/>
      <c r="H1664" s="53" t="s">
        <v>18</v>
      </c>
      <c r="I1664" s="5" t="s">
        <v>23</v>
      </c>
      <c r="J1664" s="45" t="s">
        <v>2072</v>
      </c>
      <c r="K1664" s="45" t="s">
        <v>2066</v>
      </c>
      <c r="L1664" s="46">
        <v>50000</v>
      </c>
      <c r="M1664" s="46">
        <v>0</v>
      </c>
      <c r="N1664" s="46">
        <v>0</v>
      </c>
      <c r="O1664" s="72">
        <v>0</v>
      </c>
      <c r="P1664" s="72"/>
      <c r="Q1664" s="74">
        <f t="shared" si="392"/>
        <v>0</v>
      </c>
      <c r="R1664" s="74"/>
      <c r="S1664" s="47">
        <v>0</v>
      </c>
      <c r="T1664" s="71"/>
      <c r="U1664" s="71"/>
    </row>
    <row r="1665" spans="1:21" ht="25.5">
      <c r="A1665" s="2"/>
      <c r="B1665" s="5" t="s">
        <v>18</v>
      </c>
      <c r="C1665" s="46"/>
      <c r="D1665" s="46"/>
      <c r="E1665" s="46"/>
      <c r="F1665" s="53" t="s">
        <v>18</v>
      </c>
      <c r="G1665" s="46"/>
      <c r="H1665" s="53" t="s">
        <v>18</v>
      </c>
      <c r="I1665" s="5" t="s">
        <v>23</v>
      </c>
      <c r="J1665" s="45" t="s">
        <v>2073</v>
      </c>
      <c r="K1665" s="45" t="s">
        <v>2074</v>
      </c>
      <c r="L1665" s="46">
        <v>8500</v>
      </c>
      <c r="M1665" s="46">
        <v>0</v>
      </c>
      <c r="N1665" s="46">
        <v>0</v>
      </c>
      <c r="O1665" s="72">
        <v>0</v>
      </c>
      <c r="P1665" s="72"/>
      <c r="Q1665" s="74">
        <f t="shared" si="392"/>
        <v>0</v>
      </c>
      <c r="R1665" s="74"/>
      <c r="S1665" s="47">
        <v>0</v>
      </c>
      <c r="T1665" s="71"/>
      <c r="U1665" s="71"/>
    </row>
    <row r="1666" spans="1:21" ht="25.5">
      <c r="A1666" s="2"/>
      <c r="B1666" s="5" t="s">
        <v>18</v>
      </c>
      <c r="C1666" s="46"/>
      <c r="D1666" s="46"/>
      <c r="E1666" s="46"/>
      <c r="F1666" s="53" t="s">
        <v>18</v>
      </c>
      <c r="G1666" s="46"/>
      <c r="H1666" s="53" t="s">
        <v>18</v>
      </c>
      <c r="I1666" s="5" t="s">
        <v>23</v>
      </c>
      <c r="J1666" s="45" t="s">
        <v>2075</v>
      </c>
      <c r="K1666" s="45" t="s">
        <v>2074</v>
      </c>
      <c r="L1666" s="46">
        <v>18900</v>
      </c>
      <c r="M1666" s="46">
        <v>0</v>
      </c>
      <c r="N1666" s="46">
        <v>0</v>
      </c>
      <c r="O1666" s="72">
        <v>0</v>
      </c>
      <c r="P1666" s="72"/>
      <c r="Q1666" s="74">
        <f t="shared" si="392"/>
        <v>0</v>
      </c>
      <c r="R1666" s="74"/>
      <c r="S1666" s="47">
        <v>0</v>
      </c>
      <c r="T1666" s="71"/>
      <c r="U1666" s="71"/>
    </row>
    <row r="1667" spans="1:21" ht="25.5">
      <c r="A1667" s="2"/>
      <c r="B1667" s="5" t="s">
        <v>18</v>
      </c>
      <c r="C1667" s="46"/>
      <c r="D1667" s="46"/>
      <c r="E1667" s="46"/>
      <c r="F1667" s="53" t="s">
        <v>18</v>
      </c>
      <c r="G1667" s="46"/>
      <c r="H1667" s="53" t="s">
        <v>18</v>
      </c>
      <c r="I1667" s="5" t="s">
        <v>23</v>
      </c>
      <c r="J1667" s="45" t="s">
        <v>2076</v>
      </c>
      <c r="K1667" s="45" t="s">
        <v>806</v>
      </c>
      <c r="L1667" s="46">
        <v>3</v>
      </c>
      <c r="M1667" s="46">
        <v>2</v>
      </c>
      <c r="N1667" s="46">
        <v>1</v>
      </c>
      <c r="O1667" s="72">
        <v>0</v>
      </c>
      <c r="P1667" s="72"/>
      <c r="Q1667" s="74">
        <f t="shared" si="392"/>
        <v>0</v>
      </c>
      <c r="R1667" s="74"/>
      <c r="S1667" s="47">
        <f t="shared" si="393"/>
        <v>-100</v>
      </c>
      <c r="T1667" s="71" t="s">
        <v>3722</v>
      </c>
      <c r="U1667" s="71"/>
    </row>
    <row r="1668" spans="1:21">
      <c r="A1668" s="2"/>
      <c r="B1668" s="5" t="s">
        <v>18</v>
      </c>
      <c r="C1668" s="46"/>
      <c r="D1668" s="46"/>
      <c r="E1668" s="46"/>
      <c r="F1668" s="53" t="s">
        <v>18</v>
      </c>
      <c r="G1668" s="46"/>
      <c r="H1668" s="53" t="s">
        <v>18</v>
      </c>
      <c r="I1668" s="5" t="s">
        <v>23</v>
      </c>
      <c r="J1668" s="45" t="s">
        <v>2077</v>
      </c>
      <c r="K1668" s="45" t="s">
        <v>806</v>
      </c>
      <c r="L1668" s="46">
        <v>10</v>
      </c>
      <c r="M1668" s="46">
        <v>0</v>
      </c>
      <c r="N1668" s="46">
        <v>0</v>
      </c>
      <c r="O1668" s="72">
        <v>0</v>
      </c>
      <c r="P1668" s="72"/>
      <c r="Q1668" s="74">
        <f t="shared" si="392"/>
        <v>0</v>
      </c>
      <c r="R1668" s="74"/>
      <c r="S1668" s="47">
        <v>0</v>
      </c>
      <c r="T1668" s="71"/>
      <c r="U1668" s="71"/>
    </row>
    <row r="1669" spans="1:21" ht="25.5">
      <c r="A1669" s="2"/>
      <c r="B1669" s="5" t="s">
        <v>18</v>
      </c>
      <c r="C1669" s="46"/>
      <c r="D1669" s="46"/>
      <c r="E1669" s="46"/>
      <c r="F1669" s="53" t="s">
        <v>18</v>
      </c>
      <c r="G1669" s="46"/>
      <c r="H1669" s="53" t="s">
        <v>18</v>
      </c>
      <c r="I1669" s="5" t="s">
        <v>23</v>
      </c>
      <c r="J1669" s="45" t="s">
        <v>2078</v>
      </c>
      <c r="K1669" s="45" t="s">
        <v>806</v>
      </c>
      <c r="L1669" s="46">
        <v>2</v>
      </c>
      <c r="M1669" s="46">
        <v>0</v>
      </c>
      <c r="N1669" s="46">
        <v>0</v>
      </c>
      <c r="O1669" s="72">
        <v>0</v>
      </c>
      <c r="P1669" s="72"/>
      <c r="Q1669" s="74">
        <f t="shared" si="392"/>
        <v>0</v>
      </c>
      <c r="R1669" s="74"/>
      <c r="S1669" s="47">
        <v>0</v>
      </c>
      <c r="T1669" s="71"/>
      <c r="U1669" s="71"/>
    </row>
    <row r="1670" spans="1:21" ht="25.5">
      <c r="A1670" s="2"/>
      <c r="B1670" s="5" t="s">
        <v>18</v>
      </c>
      <c r="C1670" s="46"/>
      <c r="D1670" s="46"/>
      <c r="E1670" s="46"/>
      <c r="F1670" s="53" t="s">
        <v>18</v>
      </c>
      <c r="G1670" s="46"/>
      <c r="H1670" s="53" t="s">
        <v>18</v>
      </c>
      <c r="I1670" s="5" t="s">
        <v>23</v>
      </c>
      <c r="J1670" s="45" t="s">
        <v>2079</v>
      </c>
      <c r="K1670" s="45" t="s">
        <v>806</v>
      </c>
      <c r="L1670" s="46">
        <v>164</v>
      </c>
      <c r="M1670" s="46">
        <v>140</v>
      </c>
      <c r="N1670" s="46">
        <v>53</v>
      </c>
      <c r="O1670" s="72">
        <v>0</v>
      </c>
      <c r="P1670" s="72"/>
      <c r="Q1670" s="74">
        <f t="shared" si="392"/>
        <v>0</v>
      </c>
      <c r="R1670" s="74"/>
      <c r="S1670" s="47">
        <f t="shared" si="393"/>
        <v>-100</v>
      </c>
      <c r="T1670" s="71" t="s">
        <v>3722</v>
      </c>
      <c r="U1670" s="71"/>
    </row>
    <row r="1671" spans="1:21">
      <c r="A1671" s="2"/>
      <c r="B1671" s="5" t="s">
        <v>18</v>
      </c>
      <c r="C1671" s="46"/>
      <c r="D1671" s="46"/>
      <c r="E1671" s="46"/>
      <c r="F1671" s="53" t="s">
        <v>18</v>
      </c>
      <c r="G1671" s="46"/>
      <c r="H1671" s="53" t="s">
        <v>18</v>
      </c>
      <c r="I1671" s="5" t="s">
        <v>23</v>
      </c>
      <c r="J1671" s="45" t="s">
        <v>2080</v>
      </c>
      <c r="K1671" s="45" t="s">
        <v>2074</v>
      </c>
      <c r="L1671" s="46">
        <v>3000</v>
      </c>
      <c r="M1671" s="46">
        <v>0</v>
      </c>
      <c r="N1671" s="46">
        <v>0</v>
      </c>
      <c r="O1671" s="72">
        <v>0</v>
      </c>
      <c r="P1671" s="72"/>
      <c r="Q1671" s="74">
        <f t="shared" si="392"/>
        <v>0</v>
      </c>
      <c r="R1671" s="74"/>
      <c r="S1671" s="47">
        <v>0</v>
      </c>
      <c r="T1671" s="71"/>
      <c r="U1671" s="71"/>
    </row>
    <row r="1672" spans="1:21" ht="25.5">
      <c r="A1672" s="2"/>
      <c r="B1672" s="5" t="s">
        <v>18</v>
      </c>
      <c r="C1672" s="46"/>
      <c r="D1672" s="46"/>
      <c r="E1672" s="46"/>
      <c r="F1672" s="53" t="s">
        <v>18</v>
      </c>
      <c r="G1672" s="46"/>
      <c r="H1672" s="53" t="s">
        <v>18</v>
      </c>
      <c r="I1672" s="5" t="s">
        <v>23</v>
      </c>
      <c r="J1672" s="45" t="s">
        <v>2081</v>
      </c>
      <c r="K1672" s="45" t="s">
        <v>2074</v>
      </c>
      <c r="L1672" s="46">
        <v>4500</v>
      </c>
      <c r="M1672" s="46">
        <v>0</v>
      </c>
      <c r="N1672" s="46">
        <v>4026</v>
      </c>
      <c r="O1672" s="72">
        <v>2510</v>
      </c>
      <c r="P1672" s="72"/>
      <c r="Q1672" s="74">
        <f t="shared" si="392"/>
        <v>55.777777777777779</v>
      </c>
      <c r="R1672" s="74"/>
      <c r="S1672" s="47">
        <v>0</v>
      </c>
      <c r="T1672" s="71"/>
      <c r="U1672" s="71"/>
    </row>
    <row r="1673" spans="1:21" ht="25.5">
      <c r="A1673" s="2"/>
      <c r="B1673" s="5" t="s">
        <v>18</v>
      </c>
      <c r="C1673" s="46"/>
      <c r="D1673" s="46"/>
      <c r="E1673" s="46"/>
      <c r="F1673" s="53" t="s">
        <v>18</v>
      </c>
      <c r="G1673" s="46"/>
      <c r="H1673" s="53" t="s">
        <v>18</v>
      </c>
      <c r="I1673" s="5" t="s">
        <v>23</v>
      </c>
      <c r="J1673" s="45" t="s">
        <v>2082</v>
      </c>
      <c r="K1673" s="45" t="s">
        <v>2074</v>
      </c>
      <c r="L1673" s="46">
        <v>2600</v>
      </c>
      <c r="M1673" s="46">
        <v>0</v>
      </c>
      <c r="N1673" s="46">
        <v>914</v>
      </c>
      <c r="O1673" s="72">
        <v>0</v>
      </c>
      <c r="P1673" s="72"/>
      <c r="Q1673" s="74">
        <f t="shared" si="392"/>
        <v>0</v>
      </c>
      <c r="R1673" s="74"/>
      <c r="S1673" s="47">
        <v>0</v>
      </c>
      <c r="T1673" s="71"/>
      <c r="U1673" s="71"/>
    </row>
    <row r="1674" spans="1:21" ht="25.5">
      <c r="A1674" s="2"/>
      <c r="B1674" s="5" t="s">
        <v>18</v>
      </c>
      <c r="C1674" s="46"/>
      <c r="D1674" s="46"/>
      <c r="E1674" s="46"/>
      <c r="F1674" s="53" t="s">
        <v>18</v>
      </c>
      <c r="G1674" s="46"/>
      <c r="H1674" s="53" t="s">
        <v>18</v>
      </c>
      <c r="I1674" s="5" t="s">
        <v>23</v>
      </c>
      <c r="J1674" s="45" t="s">
        <v>2083</v>
      </c>
      <c r="K1674" s="45" t="s">
        <v>2074</v>
      </c>
      <c r="L1674" s="46">
        <v>8000</v>
      </c>
      <c r="M1674" s="46">
        <v>0</v>
      </c>
      <c r="N1674" s="46">
        <v>0</v>
      </c>
      <c r="O1674" s="72">
        <v>0</v>
      </c>
      <c r="P1674" s="72"/>
      <c r="Q1674" s="74">
        <f t="shared" si="392"/>
        <v>0</v>
      </c>
      <c r="R1674" s="74"/>
      <c r="S1674" s="47">
        <v>0</v>
      </c>
      <c r="T1674" s="71"/>
      <c r="U1674" s="71"/>
    </row>
    <row r="1675" spans="1:21" ht="25.5" customHeight="1">
      <c r="A1675" s="2"/>
      <c r="B1675" s="5" t="s">
        <v>18</v>
      </c>
      <c r="C1675" s="46"/>
      <c r="D1675" s="46"/>
      <c r="E1675" s="46"/>
      <c r="F1675" s="53" t="s">
        <v>18</v>
      </c>
      <c r="G1675" s="46"/>
      <c r="H1675" s="53" t="s">
        <v>18</v>
      </c>
      <c r="I1675" s="5" t="s">
        <v>23</v>
      </c>
      <c r="J1675" s="45" t="s">
        <v>2084</v>
      </c>
      <c r="K1675" s="45" t="s">
        <v>2074</v>
      </c>
      <c r="L1675" s="46">
        <v>975</v>
      </c>
      <c r="M1675" s="46">
        <v>975</v>
      </c>
      <c r="N1675" s="46">
        <v>1450</v>
      </c>
      <c r="O1675" s="72">
        <v>635</v>
      </c>
      <c r="P1675" s="72"/>
      <c r="Q1675" s="74">
        <f t="shared" si="392"/>
        <v>65.128205128205124</v>
      </c>
      <c r="R1675" s="74"/>
      <c r="S1675" s="47">
        <f t="shared" si="393"/>
        <v>-34.871794871794869</v>
      </c>
      <c r="T1675" s="71" t="s">
        <v>3721</v>
      </c>
      <c r="U1675" s="71"/>
    </row>
    <row r="1676" spans="1:21" ht="12.75" customHeight="1">
      <c r="A1676" s="2"/>
      <c r="B1676" s="5" t="s">
        <v>18</v>
      </c>
      <c r="C1676" s="46"/>
      <c r="D1676" s="46"/>
      <c r="E1676" s="46"/>
      <c r="F1676" s="53" t="s">
        <v>18</v>
      </c>
      <c r="G1676" s="46"/>
      <c r="H1676" s="53" t="s">
        <v>18</v>
      </c>
      <c r="I1676" s="5" t="s">
        <v>23</v>
      </c>
      <c r="J1676" s="45" t="s">
        <v>2085</v>
      </c>
      <c r="K1676" s="45" t="s">
        <v>2086</v>
      </c>
      <c r="L1676" s="46">
        <v>400</v>
      </c>
      <c r="M1676" s="46">
        <v>400</v>
      </c>
      <c r="N1676" s="46">
        <v>0</v>
      </c>
      <c r="O1676" s="72">
        <v>0</v>
      </c>
      <c r="P1676" s="72"/>
      <c r="Q1676" s="74">
        <f t="shared" si="392"/>
        <v>0</v>
      </c>
      <c r="R1676" s="74"/>
      <c r="S1676" s="47">
        <f t="shared" si="393"/>
        <v>-100</v>
      </c>
      <c r="T1676" s="71" t="s">
        <v>3722</v>
      </c>
      <c r="U1676" s="71"/>
    </row>
    <row r="1677" spans="1:21" ht="25.5">
      <c r="A1677" s="2"/>
      <c r="B1677" s="5" t="s">
        <v>18</v>
      </c>
      <c r="C1677" s="46"/>
      <c r="D1677" s="46"/>
      <c r="E1677" s="46"/>
      <c r="F1677" s="53" t="s">
        <v>18</v>
      </c>
      <c r="G1677" s="46"/>
      <c r="H1677" s="53" t="s">
        <v>18</v>
      </c>
      <c r="I1677" s="5" t="s">
        <v>23</v>
      </c>
      <c r="J1677" s="45" t="s">
        <v>2087</v>
      </c>
      <c r="K1677" s="45" t="s">
        <v>2088</v>
      </c>
      <c r="L1677" s="46">
        <v>500</v>
      </c>
      <c r="M1677" s="46">
        <v>500</v>
      </c>
      <c r="N1677" s="46">
        <v>0</v>
      </c>
      <c r="O1677" s="72">
        <v>0</v>
      </c>
      <c r="P1677" s="72"/>
      <c r="Q1677" s="74">
        <f t="shared" si="392"/>
        <v>0</v>
      </c>
      <c r="R1677" s="74"/>
      <c r="S1677" s="47">
        <f t="shared" si="393"/>
        <v>-100</v>
      </c>
      <c r="T1677" s="71" t="s">
        <v>3722</v>
      </c>
      <c r="U1677" s="71"/>
    </row>
    <row r="1678" spans="1:21" ht="12.75" customHeight="1">
      <c r="A1678" s="2"/>
      <c r="B1678" s="5" t="s">
        <v>18</v>
      </c>
      <c r="C1678" s="46"/>
      <c r="D1678" s="46"/>
      <c r="E1678" s="46"/>
      <c r="F1678" s="53" t="s">
        <v>18</v>
      </c>
      <c r="G1678" s="46"/>
      <c r="H1678" s="53" t="s">
        <v>18</v>
      </c>
      <c r="I1678" s="5" t="s">
        <v>23</v>
      </c>
      <c r="J1678" s="45" t="s">
        <v>2089</v>
      </c>
      <c r="K1678" s="45" t="s">
        <v>2071</v>
      </c>
      <c r="L1678" s="46">
        <v>2000000</v>
      </c>
      <c r="M1678" s="46">
        <v>2000000</v>
      </c>
      <c r="N1678" s="46" t="s">
        <v>3723</v>
      </c>
      <c r="O1678" s="72">
        <v>0</v>
      </c>
      <c r="P1678" s="72"/>
      <c r="Q1678" s="74">
        <f t="shared" si="392"/>
        <v>0</v>
      </c>
      <c r="R1678" s="74"/>
      <c r="S1678" s="47">
        <f t="shared" si="393"/>
        <v>-100</v>
      </c>
      <c r="T1678" s="71" t="s">
        <v>3722</v>
      </c>
      <c r="U1678" s="71"/>
    </row>
    <row r="1679" spans="1:21">
      <c r="A1679" s="2"/>
      <c r="B1679" s="5" t="s">
        <v>29</v>
      </c>
      <c r="C1679" s="46">
        <v>2528622653</v>
      </c>
      <c r="D1679" s="46">
        <v>1720850747</v>
      </c>
      <c r="E1679" s="46">
        <f t="shared" ref="E1679:E1680" si="394">D1679-C1679</f>
        <v>-807771906</v>
      </c>
      <c r="F1679" s="53">
        <f t="shared" ref="F1679:F1680" si="395">IFERROR((D1679/C1679-1)*100,0)</f>
        <v>-31.945134440745669</v>
      </c>
      <c r="G1679" s="46">
        <v>3636055178</v>
      </c>
      <c r="H1679" s="53">
        <v>47.3</v>
      </c>
      <c r="I1679" s="5" t="s">
        <v>18</v>
      </c>
      <c r="J1679" s="45" t="s">
        <v>18</v>
      </c>
      <c r="K1679" s="45" t="s">
        <v>18</v>
      </c>
      <c r="L1679" s="46"/>
      <c r="M1679" s="46"/>
      <c r="N1679" s="46"/>
      <c r="O1679" s="72"/>
      <c r="P1679" s="72"/>
      <c r="Q1679" s="70" t="s">
        <v>18</v>
      </c>
      <c r="R1679" s="70"/>
      <c r="S1679" s="44" t="s">
        <v>18</v>
      </c>
      <c r="T1679" s="71"/>
      <c r="U1679" s="71"/>
    </row>
    <row r="1680" spans="1:21" ht="25.5">
      <c r="A1680" s="45" t="s">
        <v>2090</v>
      </c>
      <c r="B1680" s="5" t="s">
        <v>32</v>
      </c>
      <c r="C1680" s="46">
        <v>39689688</v>
      </c>
      <c r="D1680" s="46">
        <v>36252329</v>
      </c>
      <c r="E1680" s="46">
        <f t="shared" si="394"/>
        <v>-3437359</v>
      </c>
      <c r="F1680" s="53">
        <f t="shared" si="395"/>
        <v>-8.660584583078613</v>
      </c>
      <c r="G1680" s="46">
        <v>58425426</v>
      </c>
      <c r="H1680" s="53">
        <v>62</v>
      </c>
      <c r="I1680" s="5" t="s">
        <v>18</v>
      </c>
      <c r="J1680" s="45" t="s">
        <v>18</v>
      </c>
      <c r="K1680" s="45" t="s">
        <v>18</v>
      </c>
      <c r="L1680" s="46"/>
      <c r="M1680" s="46"/>
      <c r="N1680" s="46"/>
      <c r="O1680" s="72"/>
      <c r="P1680" s="72"/>
      <c r="Q1680" s="70" t="s">
        <v>18</v>
      </c>
      <c r="R1680" s="70"/>
      <c r="S1680" s="44" t="s">
        <v>18</v>
      </c>
      <c r="T1680" s="71"/>
      <c r="U1680" s="71"/>
    </row>
    <row r="1681" spans="1:21" ht="25.5" customHeight="1">
      <c r="A1681" s="45" t="s">
        <v>2091</v>
      </c>
      <c r="B1681" s="5" t="s">
        <v>18</v>
      </c>
      <c r="C1681" s="46"/>
      <c r="D1681" s="46"/>
      <c r="E1681" s="46"/>
      <c r="F1681" s="53" t="s">
        <v>18</v>
      </c>
      <c r="G1681" s="46"/>
      <c r="H1681" s="53" t="s">
        <v>18</v>
      </c>
      <c r="I1681" s="5" t="s">
        <v>23</v>
      </c>
      <c r="J1681" s="45" t="s">
        <v>2092</v>
      </c>
      <c r="K1681" s="45" t="s">
        <v>101</v>
      </c>
      <c r="L1681" s="46">
        <v>296</v>
      </c>
      <c r="M1681" s="46">
        <v>255</v>
      </c>
      <c r="N1681" s="46">
        <v>281</v>
      </c>
      <c r="O1681" s="72">
        <v>122</v>
      </c>
      <c r="P1681" s="72"/>
      <c r="Q1681" s="74">
        <f t="shared" ref="Q1681" si="396">+O1681/L1681*100</f>
        <v>41.216216216216218</v>
      </c>
      <c r="R1681" s="74"/>
      <c r="S1681" s="47">
        <f t="shared" ref="S1681" si="397">(+O1681/M1681-1)*100</f>
        <v>-52.156862745098032</v>
      </c>
      <c r="T1681" s="71" t="s">
        <v>3724</v>
      </c>
      <c r="U1681" s="71"/>
    </row>
    <row r="1682" spans="1:21">
      <c r="A1682" s="2"/>
      <c r="B1682" s="5" t="s">
        <v>29</v>
      </c>
      <c r="C1682" s="46">
        <v>39689688</v>
      </c>
      <c r="D1682" s="46">
        <v>36252329</v>
      </c>
      <c r="E1682" s="46">
        <f t="shared" ref="E1682:E1683" si="398">D1682-C1682</f>
        <v>-3437359</v>
      </c>
      <c r="F1682" s="53">
        <f t="shared" ref="F1682:F1683" si="399">IFERROR((D1682/C1682-1)*100,0)</f>
        <v>-8.660584583078613</v>
      </c>
      <c r="G1682" s="46">
        <v>58425426</v>
      </c>
      <c r="H1682" s="53">
        <v>62</v>
      </c>
      <c r="I1682" s="5" t="s">
        <v>18</v>
      </c>
      <c r="J1682" s="45" t="s">
        <v>18</v>
      </c>
      <c r="K1682" s="45" t="s">
        <v>18</v>
      </c>
      <c r="L1682" s="46"/>
      <c r="M1682" s="46"/>
      <c r="N1682" s="46"/>
      <c r="O1682" s="72"/>
      <c r="P1682" s="72"/>
      <c r="Q1682" s="70" t="s">
        <v>18</v>
      </c>
      <c r="R1682" s="70"/>
      <c r="S1682" s="44" t="s">
        <v>18</v>
      </c>
      <c r="T1682" s="71"/>
      <c r="U1682" s="71"/>
    </row>
    <row r="1683" spans="1:21" ht="25.5">
      <c r="A1683" s="45" t="s">
        <v>2093</v>
      </c>
      <c r="B1683" s="5" t="s">
        <v>32</v>
      </c>
      <c r="C1683" s="46">
        <v>63058728</v>
      </c>
      <c r="D1683" s="46">
        <v>243527730</v>
      </c>
      <c r="E1683" s="46">
        <f t="shared" si="398"/>
        <v>180469002</v>
      </c>
      <c r="F1683" s="53">
        <f t="shared" si="399"/>
        <v>286.19194792511513</v>
      </c>
      <c r="G1683" s="46">
        <v>427285554</v>
      </c>
      <c r="H1683" s="53">
        <v>57</v>
      </c>
      <c r="I1683" s="5" t="s">
        <v>18</v>
      </c>
      <c r="J1683" s="45" t="s">
        <v>18</v>
      </c>
      <c r="K1683" s="45" t="s">
        <v>18</v>
      </c>
      <c r="L1683" s="46"/>
      <c r="M1683" s="46"/>
      <c r="N1683" s="46"/>
      <c r="O1683" s="72"/>
      <c r="P1683" s="72"/>
      <c r="Q1683" s="70" t="s">
        <v>18</v>
      </c>
      <c r="R1683" s="70"/>
      <c r="S1683" s="44" t="s">
        <v>18</v>
      </c>
      <c r="T1683" s="71"/>
      <c r="U1683" s="71"/>
    </row>
    <row r="1684" spans="1:21" ht="25.5">
      <c r="A1684" s="45" t="s">
        <v>2094</v>
      </c>
      <c r="B1684" s="5" t="s">
        <v>18</v>
      </c>
      <c r="C1684" s="46"/>
      <c r="D1684" s="46"/>
      <c r="E1684" s="46"/>
      <c r="F1684" s="53" t="s">
        <v>18</v>
      </c>
      <c r="G1684" s="46"/>
      <c r="H1684" s="53" t="s">
        <v>18</v>
      </c>
      <c r="I1684" s="5" t="s">
        <v>23</v>
      </c>
      <c r="J1684" s="45" t="s">
        <v>2095</v>
      </c>
      <c r="K1684" s="45" t="s">
        <v>2058</v>
      </c>
      <c r="L1684" s="46">
        <v>500000</v>
      </c>
      <c r="M1684" s="46">
        <v>0</v>
      </c>
      <c r="N1684" s="46">
        <v>0</v>
      </c>
      <c r="O1684" s="72">
        <v>0</v>
      </c>
      <c r="P1684" s="72"/>
      <c r="Q1684" s="74">
        <f t="shared" ref="Q1684:Q1689" si="400">+O1684/L1684*100</f>
        <v>0</v>
      </c>
      <c r="R1684" s="74"/>
      <c r="S1684" s="47">
        <v>0</v>
      </c>
      <c r="T1684" s="71"/>
      <c r="U1684" s="71"/>
    </row>
    <row r="1685" spans="1:21">
      <c r="A1685" s="2"/>
      <c r="B1685" s="5" t="s">
        <v>18</v>
      </c>
      <c r="C1685" s="46"/>
      <c r="D1685" s="46"/>
      <c r="E1685" s="46"/>
      <c r="F1685" s="53" t="s">
        <v>18</v>
      </c>
      <c r="G1685" s="46"/>
      <c r="H1685" s="53" t="s">
        <v>18</v>
      </c>
      <c r="I1685" s="5" t="s">
        <v>23</v>
      </c>
      <c r="J1685" s="45" t="s">
        <v>2096</v>
      </c>
      <c r="K1685" s="45" t="s">
        <v>1834</v>
      </c>
      <c r="L1685" s="46">
        <v>650</v>
      </c>
      <c r="M1685" s="46">
        <v>450</v>
      </c>
      <c r="N1685" s="46">
        <v>169</v>
      </c>
      <c r="O1685" s="72">
        <v>365</v>
      </c>
      <c r="P1685" s="72"/>
      <c r="Q1685" s="74">
        <f t="shared" si="400"/>
        <v>56.153846153846153</v>
      </c>
      <c r="R1685" s="74"/>
      <c r="S1685" s="47">
        <f t="shared" ref="S1685:S1689" si="401">(+O1685/M1685-1)*100</f>
        <v>-18.888888888888889</v>
      </c>
      <c r="T1685" s="71" t="s">
        <v>3725</v>
      </c>
      <c r="U1685" s="71"/>
    </row>
    <row r="1686" spans="1:21" ht="12.75" customHeight="1">
      <c r="A1686" s="2"/>
      <c r="B1686" s="5" t="s">
        <v>18</v>
      </c>
      <c r="C1686" s="46"/>
      <c r="D1686" s="46"/>
      <c r="E1686" s="46"/>
      <c r="F1686" s="53" t="s">
        <v>18</v>
      </c>
      <c r="G1686" s="46"/>
      <c r="H1686" s="53" t="s">
        <v>18</v>
      </c>
      <c r="I1686" s="5" t="s">
        <v>23</v>
      </c>
      <c r="J1686" s="45" t="s">
        <v>2097</v>
      </c>
      <c r="K1686" s="45" t="s">
        <v>2098</v>
      </c>
      <c r="L1686" s="46">
        <v>60000</v>
      </c>
      <c r="M1686" s="46">
        <v>60000</v>
      </c>
      <c r="N1686" s="46">
        <v>39000</v>
      </c>
      <c r="O1686" s="72">
        <v>46500</v>
      </c>
      <c r="P1686" s="72"/>
      <c r="Q1686" s="74">
        <f t="shared" si="400"/>
        <v>77.5</v>
      </c>
      <c r="R1686" s="74"/>
      <c r="S1686" s="47">
        <f t="shared" si="401"/>
        <v>-22.499999999999996</v>
      </c>
      <c r="T1686" s="71" t="s">
        <v>3726</v>
      </c>
      <c r="U1686" s="71"/>
    </row>
    <row r="1687" spans="1:21" ht="25.5">
      <c r="A1687" s="2"/>
      <c r="B1687" s="5" t="s">
        <v>18</v>
      </c>
      <c r="C1687" s="46"/>
      <c r="D1687" s="46"/>
      <c r="E1687" s="46"/>
      <c r="F1687" s="53" t="s">
        <v>18</v>
      </c>
      <c r="G1687" s="46"/>
      <c r="H1687" s="53" t="s">
        <v>18</v>
      </c>
      <c r="I1687" s="5" t="s">
        <v>23</v>
      </c>
      <c r="J1687" s="45" t="s">
        <v>2099</v>
      </c>
      <c r="K1687" s="45" t="s">
        <v>98</v>
      </c>
      <c r="L1687" s="46">
        <v>1000</v>
      </c>
      <c r="M1687" s="46">
        <v>1000</v>
      </c>
      <c r="N1687" s="46">
        <v>420</v>
      </c>
      <c r="O1687" s="72">
        <v>0</v>
      </c>
      <c r="P1687" s="72"/>
      <c r="Q1687" s="74">
        <f t="shared" si="400"/>
        <v>0</v>
      </c>
      <c r="R1687" s="74"/>
      <c r="S1687" s="47">
        <f t="shared" si="401"/>
        <v>-100</v>
      </c>
      <c r="T1687" s="71" t="s">
        <v>3726</v>
      </c>
      <c r="U1687" s="71"/>
    </row>
    <row r="1688" spans="1:21" ht="12.75" customHeight="1">
      <c r="A1688" s="2"/>
      <c r="B1688" s="5" t="s">
        <v>18</v>
      </c>
      <c r="C1688" s="46"/>
      <c r="D1688" s="46"/>
      <c r="E1688" s="46"/>
      <c r="F1688" s="53" t="s">
        <v>18</v>
      </c>
      <c r="G1688" s="46"/>
      <c r="H1688" s="53" t="s">
        <v>18</v>
      </c>
      <c r="I1688" s="5" t="s">
        <v>23</v>
      </c>
      <c r="J1688" s="45" t="s">
        <v>2100</v>
      </c>
      <c r="K1688" s="45" t="s">
        <v>48</v>
      </c>
      <c r="L1688" s="46">
        <v>35</v>
      </c>
      <c r="M1688" s="46">
        <v>15</v>
      </c>
      <c r="N1688" s="46">
        <v>24</v>
      </c>
      <c r="O1688" s="72">
        <v>3</v>
      </c>
      <c r="P1688" s="72"/>
      <c r="Q1688" s="74">
        <f t="shared" si="400"/>
        <v>8.5714285714285712</v>
      </c>
      <c r="R1688" s="74"/>
      <c r="S1688" s="47">
        <f t="shared" si="401"/>
        <v>-80</v>
      </c>
      <c r="T1688" s="71" t="s">
        <v>3726</v>
      </c>
      <c r="U1688" s="71"/>
    </row>
    <row r="1689" spans="1:21" ht="25.5">
      <c r="A1689" s="2"/>
      <c r="B1689" s="5" t="s">
        <v>18</v>
      </c>
      <c r="C1689" s="46"/>
      <c r="D1689" s="46"/>
      <c r="E1689" s="46"/>
      <c r="F1689" s="53" t="s">
        <v>18</v>
      </c>
      <c r="G1689" s="46"/>
      <c r="H1689" s="53" t="s">
        <v>18</v>
      </c>
      <c r="I1689" s="5" t="s">
        <v>23</v>
      </c>
      <c r="J1689" s="45" t="s">
        <v>2101</v>
      </c>
      <c r="K1689" s="45" t="s">
        <v>2058</v>
      </c>
      <c r="L1689" s="46">
        <v>8500000</v>
      </c>
      <c r="M1689" s="46">
        <v>2500000</v>
      </c>
      <c r="N1689" s="46">
        <v>500000</v>
      </c>
      <c r="O1689" s="72">
        <v>0</v>
      </c>
      <c r="P1689" s="72"/>
      <c r="Q1689" s="74">
        <f t="shared" si="400"/>
        <v>0</v>
      </c>
      <c r="R1689" s="74"/>
      <c r="S1689" s="47">
        <f t="shared" si="401"/>
        <v>-100</v>
      </c>
      <c r="T1689" s="71" t="s">
        <v>3726</v>
      </c>
      <c r="U1689" s="71"/>
    </row>
    <row r="1690" spans="1:21">
      <c r="A1690" s="2"/>
      <c r="B1690" s="5" t="s">
        <v>29</v>
      </c>
      <c r="C1690" s="46">
        <v>63058728</v>
      </c>
      <c r="D1690" s="46">
        <v>243527730</v>
      </c>
      <c r="E1690" s="46">
        <f t="shared" ref="E1690:E1691" si="402">D1690-C1690</f>
        <v>180469002</v>
      </c>
      <c r="F1690" s="53">
        <f t="shared" ref="F1690:F1691" si="403">IFERROR((D1690/C1690-1)*100,0)</f>
        <v>286.19194792511513</v>
      </c>
      <c r="G1690" s="46">
        <v>427285554</v>
      </c>
      <c r="H1690" s="53">
        <v>57</v>
      </c>
      <c r="I1690" s="5" t="s">
        <v>18</v>
      </c>
      <c r="J1690" s="45" t="s">
        <v>18</v>
      </c>
      <c r="K1690" s="45" t="s">
        <v>18</v>
      </c>
      <c r="L1690" s="46"/>
      <c r="M1690" s="46"/>
      <c r="N1690" s="46"/>
      <c r="O1690" s="72"/>
      <c r="P1690" s="72"/>
      <c r="Q1690" s="70" t="s">
        <v>18</v>
      </c>
      <c r="R1690" s="70"/>
      <c r="S1690" s="44" t="s">
        <v>18</v>
      </c>
      <c r="T1690" s="71"/>
      <c r="U1690" s="71"/>
    </row>
    <row r="1691" spans="1:21" ht="25.5">
      <c r="A1691" s="45" t="s">
        <v>2102</v>
      </c>
      <c r="B1691" s="5" t="s">
        <v>32</v>
      </c>
      <c r="C1691" s="46">
        <v>2522080168</v>
      </c>
      <c r="D1691" s="46">
        <v>1060677696</v>
      </c>
      <c r="E1691" s="46">
        <f t="shared" si="402"/>
        <v>-1461402472</v>
      </c>
      <c r="F1691" s="53">
        <f t="shared" si="403"/>
        <v>-57.944330657771538</v>
      </c>
      <c r="G1691" s="46">
        <v>2763793462</v>
      </c>
      <c r="H1691" s="53">
        <v>38.4</v>
      </c>
      <c r="I1691" s="5" t="s">
        <v>18</v>
      </c>
      <c r="J1691" s="45" t="s">
        <v>18</v>
      </c>
      <c r="K1691" s="45" t="s">
        <v>18</v>
      </c>
      <c r="L1691" s="46"/>
      <c r="M1691" s="46"/>
      <c r="N1691" s="46"/>
      <c r="O1691" s="72"/>
      <c r="P1691" s="72"/>
      <c r="Q1691" s="70" t="s">
        <v>18</v>
      </c>
      <c r="R1691" s="70"/>
      <c r="S1691" s="44" t="s">
        <v>18</v>
      </c>
      <c r="T1691" s="71"/>
      <c r="U1691" s="71"/>
    </row>
    <row r="1692" spans="1:21" ht="25.5">
      <c r="A1692" s="45" t="s">
        <v>2103</v>
      </c>
      <c r="B1692" s="5" t="s">
        <v>18</v>
      </c>
      <c r="C1692" s="46"/>
      <c r="D1692" s="46"/>
      <c r="E1692" s="46"/>
      <c r="F1692" s="53" t="s">
        <v>18</v>
      </c>
      <c r="G1692" s="46"/>
      <c r="H1692" s="53" t="s">
        <v>18</v>
      </c>
      <c r="I1692" s="5" t="s">
        <v>23</v>
      </c>
      <c r="J1692" s="45" t="s">
        <v>2104</v>
      </c>
      <c r="K1692" s="45" t="s">
        <v>2105</v>
      </c>
      <c r="L1692" s="46">
        <v>6250000</v>
      </c>
      <c r="M1692" s="46">
        <v>3125000</v>
      </c>
      <c r="N1692" s="46">
        <v>3320000</v>
      </c>
      <c r="O1692" s="72">
        <v>0</v>
      </c>
      <c r="P1692" s="72"/>
      <c r="Q1692" s="74">
        <f t="shared" ref="Q1692:Q1701" si="404">+O1692/L1692*100</f>
        <v>0</v>
      </c>
      <c r="R1692" s="74"/>
      <c r="S1692" s="47">
        <f t="shared" ref="S1692:S1701" si="405">(+O1692/M1692-1)*100</f>
        <v>-100</v>
      </c>
      <c r="T1692" s="71" t="s">
        <v>3727</v>
      </c>
      <c r="U1692" s="71"/>
    </row>
    <row r="1693" spans="1:21">
      <c r="A1693" s="2"/>
      <c r="B1693" s="5" t="s">
        <v>18</v>
      </c>
      <c r="C1693" s="46"/>
      <c r="D1693" s="46"/>
      <c r="E1693" s="46"/>
      <c r="F1693" s="53" t="s">
        <v>18</v>
      </c>
      <c r="G1693" s="46"/>
      <c r="H1693" s="53" t="s">
        <v>18</v>
      </c>
      <c r="I1693" s="5" t="s">
        <v>23</v>
      </c>
      <c r="J1693" s="45" t="s">
        <v>2106</v>
      </c>
      <c r="K1693" s="45" t="s">
        <v>2074</v>
      </c>
      <c r="L1693" s="46">
        <v>26000</v>
      </c>
      <c r="M1693" s="46">
        <v>26000</v>
      </c>
      <c r="N1693" s="46">
        <v>39000</v>
      </c>
      <c r="O1693" s="72">
        <v>26000</v>
      </c>
      <c r="P1693" s="72"/>
      <c r="Q1693" s="74">
        <f t="shared" si="404"/>
        <v>100</v>
      </c>
      <c r="R1693" s="74"/>
      <c r="S1693" s="47">
        <f t="shared" si="405"/>
        <v>0</v>
      </c>
      <c r="T1693" s="71"/>
      <c r="U1693" s="71"/>
    </row>
    <row r="1694" spans="1:21" ht="25.5">
      <c r="A1694" s="2"/>
      <c r="B1694" s="5" t="s">
        <v>18</v>
      </c>
      <c r="C1694" s="46"/>
      <c r="D1694" s="46"/>
      <c r="E1694" s="46"/>
      <c r="F1694" s="53" t="s">
        <v>18</v>
      </c>
      <c r="G1694" s="46"/>
      <c r="H1694" s="53" t="s">
        <v>18</v>
      </c>
      <c r="I1694" s="5" t="s">
        <v>23</v>
      </c>
      <c r="J1694" s="45" t="s">
        <v>2107</v>
      </c>
      <c r="K1694" s="45" t="s">
        <v>101</v>
      </c>
      <c r="L1694" s="46">
        <v>1534</v>
      </c>
      <c r="M1694" s="46">
        <v>1534</v>
      </c>
      <c r="N1694" s="46">
        <v>617</v>
      </c>
      <c r="O1694" s="72">
        <v>0</v>
      </c>
      <c r="P1694" s="72"/>
      <c r="Q1694" s="74">
        <f t="shared" si="404"/>
        <v>0</v>
      </c>
      <c r="R1694" s="74"/>
      <c r="S1694" s="47">
        <f t="shared" si="405"/>
        <v>-100</v>
      </c>
      <c r="T1694" s="71" t="s">
        <v>3728</v>
      </c>
      <c r="U1694" s="71"/>
    </row>
    <row r="1695" spans="1:21" ht="12.75" customHeight="1">
      <c r="A1695" s="2"/>
      <c r="B1695" s="5" t="s">
        <v>18</v>
      </c>
      <c r="C1695" s="46"/>
      <c r="D1695" s="46"/>
      <c r="E1695" s="46"/>
      <c r="F1695" s="53" t="s">
        <v>18</v>
      </c>
      <c r="G1695" s="46"/>
      <c r="H1695" s="53" t="s">
        <v>18</v>
      </c>
      <c r="I1695" s="5" t="s">
        <v>23</v>
      </c>
      <c r="J1695" s="45" t="s">
        <v>2108</v>
      </c>
      <c r="K1695" s="45" t="s">
        <v>101</v>
      </c>
      <c r="L1695" s="46">
        <v>13000</v>
      </c>
      <c r="M1695" s="46">
        <v>13000</v>
      </c>
      <c r="N1695" s="46">
        <v>9252</v>
      </c>
      <c r="O1695" s="72">
        <v>0</v>
      </c>
      <c r="P1695" s="72"/>
      <c r="Q1695" s="74">
        <f t="shared" si="404"/>
        <v>0</v>
      </c>
      <c r="R1695" s="74"/>
      <c r="S1695" s="47">
        <f t="shared" si="405"/>
        <v>-100</v>
      </c>
      <c r="T1695" s="71" t="s">
        <v>3728</v>
      </c>
      <c r="U1695" s="71"/>
    </row>
    <row r="1696" spans="1:21">
      <c r="A1696" s="2"/>
      <c r="B1696" s="5" t="s">
        <v>18</v>
      </c>
      <c r="C1696" s="46"/>
      <c r="D1696" s="46"/>
      <c r="E1696" s="46"/>
      <c r="F1696" s="53" t="s">
        <v>18</v>
      </c>
      <c r="G1696" s="46"/>
      <c r="H1696" s="53" t="s">
        <v>18</v>
      </c>
      <c r="I1696" s="5" t="s">
        <v>23</v>
      </c>
      <c r="J1696" s="45" t="s">
        <v>2109</v>
      </c>
      <c r="K1696" s="45" t="s">
        <v>2110</v>
      </c>
      <c r="L1696" s="46">
        <v>3170</v>
      </c>
      <c r="M1696" s="46">
        <v>3170</v>
      </c>
      <c r="N1696" s="46">
        <v>5660</v>
      </c>
      <c r="O1696" s="72">
        <v>3170</v>
      </c>
      <c r="P1696" s="72"/>
      <c r="Q1696" s="74">
        <f t="shared" si="404"/>
        <v>100</v>
      </c>
      <c r="R1696" s="74"/>
      <c r="S1696" s="47">
        <f t="shared" si="405"/>
        <v>0</v>
      </c>
      <c r="T1696" s="71"/>
      <c r="U1696" s="71"/>
    </row>
    <row r="1697" spans="1:21" ht="12.75" customHeight="1">
      <c r="A1697" s="2"/>
      <c r="B1697" s="5" t="s">
        <v>18</v>
      </c>
      <c r="C1697" s="46"/>
      <c r="D1697" s="46"/>
      <c r="E1697" s="46"/>
      <c r="F1697" s="53" t="s">
        <v>18</v>
      </c>
      <c r="G1697" s="46"/>
      <c r="H1697" s="53" t="s">
        <v>18</v>
      </c>
      <c r="I1697" s="5" t="s">
        <v>23</v>
      </c>
      <c r="J1697" s="45" t="s">
        <v>2111</v>
      </c>
      <c r="K1697" s="45" t="s">
        <v>2074</v>
      </c>
      <c r="L1697" s="46">
        <v>12957</v>
      </c>
      <c r="M1697" s="46">
        <v>12957</v>
      </c>
      <c r="N1697" s="46">
        <v>8992</v>
      </c>
      <c r="O1697" s="72">
        <v>264</v>
      </c>
      <c r="P1697" s="72"/>
      <c r="Q1697" s="74">
        <f t="shared" si="404"/>
        <v>2.0375086825654085</v>
      </c>
      <c r="R1697" s="74"/>
      <c r="S1697" s="47">
        <f t="shared" si="405"/>
        <v>-97.962491317434598</v>
      </c>
      <c r="T1697" s="71" t="s">
        <v>3729</v>
      </c>
      <c r="U1697" s="71"/>
    </row>
    <row r="1698" spans="1:21" ht="25.5">
      <c r="A1698" s="2"/>
      <c r="B1698" s="5" t="s">
        <v>18</v>
      </c>
      <c r="C1698" s="46"/>
      <c r="D1698" s="46"/>
      <c r="E1698" s="46"/>
      <c r="F1698" s="53" t="s">
        <v>18</v>
      </c>
      <c r="G1698" s="46"/>
      <c r="H1698" s="53" t="s">
        <v>18</v>
      </c>
      <c r="I1698" s="5" t="s">
        <v>23</v>
      </c>
      <c r="J1698" s="45" t="s">
        <v>2112</v>
      </c>
      <c r="K1698" s="45" t="s">
        <v>2074</v>
      </c>
      <c r="L1698" s="46">
        <v>990</v>
      </c>
      <c r="M1698" s="46">
        <v>990</v>
      </c>
      <c r="N1698" s="46">
        <v>978</v>
      </c>
      <c r="O1698" s="72">
        <v>2</v>
      </c>
      <c r="P1698" s="72"/>
      <c r="Q1698" s="74">
        <f t="shared" si="404"/>
        <v>0.20202020202020202</v>
      </c>
      <c r="R1698" s="74"/>
      <c r="S1698" s="47">
        <f t="shared" si="405"/>
        <v>-99.797979797979792</v>
      </c>
      <c r="T1698" s="71" t="s">
        <v>3729</v>
      </c>
      <c r="U1698" s="71"/>
    </row>
    <row r="1699" spans="1:21" ht="12.75" customHeight="1">
      <c r="A1699" s="2"/>
      <c r="B1699" s="5" t="s">
        <v>18</v>
      </c>
      <c r="C1699" s="46"/>
      <c r="D1699" s="46"/>
      <c r="E1699" s="46"/>
      <c r="F1699" s="53" t="s">
        <v>18</v>
      </c>
      <c r="G1699" s="46"/>
      <c r="H1699" s="53" t="s">
        <v>18</v>
      </c>
      <c r="I1699" s="5" t="s">
        <v>23</v>
      </c>
      <c r="J1699" s="45" t="s">
        <v>2113</v>
      </c>
      <c r="K1699" s="45" t="s">
        <v>2074</v>
      </c>
      <c r="L1699" s="46">
        <v>1290</v>
      </c>
      <c r="M1699" s="46">
        <v>1290</v>
      </c>
      <c r="N1699" s="46">
        <v>1254</v>
      </c>
      <c r="O1699" s="72">
        <v>2</v>
      </c>
      <c r="P1699" s="72"/>
      <c r="Q1699" s="74">
        <f t="shared" si="404"/>
        <v>0.15503875968992248</v>
      </c>
      <c r="R1699" s="74"/>
      <c r="S1699" s="47">
        <f t="shared" si="405"/>
        <v>-99.844961240310084</v>
      </c>
      <c r="T1699" s="71" t="s">
        <v>3729</v>
      </c>
      <c r="U1699" s="71"/>
    </row>
    <row r="1700" spans="1:21" ht="25.5">
      <c r="A1700" s="2"/>
      <c r="B1700" s="5" t="s">
        <v>18</v>
      </c>
      <c r="C1700" s="46"/>
      <c r="D1700" s="46"/>
      <c r="E1700" s="46"/>
      <c r="F1700" s="53" t="s">
        <v>18</v>
      </c>
      <c r="G1700" s="46"/>
      <c r="H1700" s="53" t="s">
        <v>18</v>
      </c>
      <c r="I1700" s="5" t="s">
        <v>23</v>
      </c>
      <c r="J1700" s="45" t="s">
        <v>2114</v>
      </c>
      <c r="K1700" s="45" t="s">
        <v>101</v>
      </c>
      <c r="L1700" s="46">
        <v>6000</v>
      </c>
      <c r="M1700" s="46">
        <v>6000</v>
      </c>
      <c r="N1700" s="46">
        <v>3434</v>
      </c>
      <c r="O1700" s="72">
        <v>0</v>
      </c>
      <c r="P1700" s="72"/>
      <c r="Q1700" s="74">
        <f t="shared" si="404"/>
        <v>0</v>
      </c>
      <c r="R1700" s="74"/>
      <c r="S1700" s="47">
        <f t="shared" si="405"/>
        <v>-100</v>
      </c>
      <c r="T1700" s="71" t="s">
        <v>3728</v>
      </c>
      <c r="U1700" s="71"/>
    </row>
    <row r="1701" spans="1:21" ht="25.5">
      <c r="A1701" s="2"/>
      <c r="B1701" s="5" t="s">
        <v>18</v>
      </c>
      <c r="C1701" s="46"/>
      <c r="D1701" s="46"/>
      <c r="E1701" s="46"/>
      <c r="F1701" s="53" t="s">
        <v>18</v>
      </c>
      <c r="G1701" s="46"/>
      <c r="H1701" s="53" t="s">
        <v>18</v>
      </c>
      <c r="I1701" s="5" t="s">
        <v>23</v>
      </c>
      <c r="J1701" s="45" t="s">
        <v>2115</v>
      </c>
      <c r="K1701" s="45" t="s">
        <v>2074</v>
      </c>
      <c r="L1701" s="46">
        <v>600</v>
      </c>
      <c r="M1701" s="46">
        <v>600</v>
      </c>
      <c r="N1701" s="46">
        <v>600</v>
      </c>
      <c r="O1701" s="72">
        <v>600</v>
      </c>
      <c r="P1701" s="72"/>
      <c r="Q1701" s="74">
        <f t="shared" si="404"/>
        <v>100</v>
      </c>
      <c r="R1701" s="74"/>
      <c r="S1701" s="47">
        <f t="shared" si="405"/>
        <v>0</v>
      </c>
      <c r="T1701" s="71"/>
      <c r="U1701" s="71"/>
    </row>
    <row r="1702" spans="1:21" ht="25.5">
      <c r="A1702" s="2"/>
      <c r="B1702" s="5" t="s">
        <v>18</v>
      </c>
      <c r="C1702" s="46"/>
      <c r="D1702" s="46"/>
      <c r="E1702" s="46"/>
      <c r="F1702" s="53" t="s">
        <v>18</v>
      </c>
      <c r="G1702" s="46"/>
      <c r="H1702" s="53" t="s">
        <v>18</v>
      </c>
      <c r="I1702" s="5" t="s">
        <v>23</v>
      </c>
      <c r="J1702" s="45" t="s">
        <v>2116</v>
      </c>
      <c r="K1702" s="45" t="s">
        <v>2117</v>
      </c>
      <c r="L1702" s="46">
        <v>252</v>
      </c>
      <c r="M1702" s="46">
        <v>252</v>
      </c>
      <c r="N1702" s="46">
        <v>252</v>
      </c>
      <c r="O1702" s="72">
        <v>252</v>
      </c>
      <c r="P1702" s="72"/>
      <c r="Q1702" s="70" t="s">
        <v>69</v>
      </c>
      <c r="R1702" s="70"/>
      <c r="S1702" s="47">
        <v>0</v>
      </c>
      <c r="T1702" s="71"/>
      <c r="U1702" s="71"/>
    </row>
    <row r="1703" spans="1:21" ht="25.5">
      <c r="A1703" s="2"/>
      <c r="B1703" s="5" t="s">
        <v>18</v>
      </c>
      <c r="C1703" s="46"/>
      <c r="D1703" s="46"/>
      <c r="E1703" s="46"/>
      <c r="F1703" s="53" t="s">
        <v>18</v>
      </c>
      <c r="G1703" s="46"/>
      <c r="H1703" s="53" t="s">
        <v>18</v>
      </c>
      <c r="I1703" s="5" t="s">
        <v>23</v>
      </c>
      <c r="J1703" s="45" t="s">
        <v>2118</v>
      </c>
      <c r="K1703" s="45" t="s">
        <v>2064</v>
      </c>
      <c r="L1703" s="46">
        <v>400000</v>
      </c>
      <c r="M1703" s="46">
        <v>210000</v>
      </c>
      <c r="N1703" s="46">
        <v>544150</v>
      </c>
      <c r="O1703" s="72">
        <v>62000</v>
      </c>
      <c r="P1703" s="72"/>
      <c r="Q1703" s="74">
        <f t="shared" ref="Q1703:Q1704" si="406">+O1703/L1703*100</f>
        <v>15.5</v>
      </c>
      <c r="R1703" s="74"/>
      <c r="S1703" s="47">
        <f t="shared" ref="S1703:S1704" si="407">(+O1703/M1703-1)*100</f>
        <v>-70.476190476190467</v>
      </c>
      <c r="T1703" s="71" t="s">
        <v>3726</v>
      </c>
      <c r="U1703" s="71"/>
    </row>
    <row r="1704" spans="1:21" ht="25.5">
      <c r="A1704" s="2"/>
      <c r="B1704" s="5" t="s">
        <v>18</v>
      </c>
      <c r="C1704" s="46"/>
      <c r="D1704" s="46"/>
      <c r="E1704" s="46"/>
      <c r="F1704" s="53" t="s">
        <v>18</v>
      </c>
      <c r="G1704" s="46"/>
      <c r="H1704" s="53" t="s">
        <v>18</v>
      </c>
      <c r="I1704" s="5" t="s">
        <v>23</v>
      </c>
      <c r="J1704" s="45" t="s">
        <v>2119</v>
      </c>
      <c r="K1704" s="45" t="s">
        <v>2074</v>
      </c>
      <c r="L1704" s="46">
        <v>2200</v>
      </c>
      <c r="M1704" s="46">
        <v>2200</v>
      </c>
      <c r="N1704" s="46">
        <v>2862</v>
      </c>
      <c r="O1704" s="72">
        <v>0</v>
      </c>
      <c r="P1704" s="72"/>
      <c r="Q1704" s="74">
        <f t="shared" si="406"/>
        <v>0</v>
      </c>
      <c r="R1704" s="74"/>
      <c r="S1704" s="47">
        <f t="shared" si="407"/>
        <v>-100</v>
      </c>
      <c r="T1704" s="71" t="s">
        <v>3730</v>
      </c>
      <c r="U1704" s="71"/>
    </row>
    <row r="1705" spans="1:21">
      <c r="A1705" s="2"/>
      <c r="B1705" s="5" t="s">
        <v>18</v>
      </c>
      <c r="C1705" s="46"/>
      <c r="D1705" s="46"/>
      <c r="E1705" s="46"/>
      <c r="F1705" s="53" t="s">
        <v>18</v>
      </c>
      <c r="G1705" s="46"/>
      <c r="H1705" s="53" t="s">
        <v>18</v>
      </c>
      <c r="I1705" s="5" t="s">
        <v>23</v>
      </c>
      <c r="J1705" s="45" t="s">
        <v>2120</v>
      </c>
      <c r="K1705" s="45" t="s">
        <v>2110</v>
      </c>
      <c r="L1705" s="46">
        <v>1750</v>
      </c>
      <c r="M1705" s="46">
        <v>1750</v>
      </c>
      <c r="N1705" s="46">
        <v>1400</v>
      </c>
      <c r="O1705" s="72">
        <v>1750</v>
      </c>
      <c r="P1705" s="72"/>
      <c r="Q1705" s="70" t="s">
        <v>69</v>
      </c>
      <c r="R1705" s="70"/>
      <c r="S1705" s="47">
        <v>0</v>
      </c>
      <c r="T1705" s="71"/>
      <c r="U1705" s="71"/>
    </row>
    <row r="1706" spans="1:21" ht="25.5" customHeight="1">
      <c r="A1706" s="2"/>
      <c r="B1706" s="5" t="s">
        <v>18</v>
      </c>
      <c r="C1706" s="46"/>
      <c r="D1706" s="46"/>
      <c r="E1706" s="46"/>
      <c r="F1706" s="53" t="s">
        <v>18</v>
      </c>
      <c r="G1706" s="46"/>
      <c r="H1706" s="53" t="s">
        <v>18</v>
      </c>
      <c r="I1706" s="5" t="s">
        <v>23</v>
      </c>
      <c r="J1706" s="45" t="s">
        <v>2121</v>
      </c>
      <c r="K1706" s="45" t="s">
        <v>2074</v>
      </c>
      <c r="L1706" s="46">
        <v>1750</v>
      </c>
      <c r="M1706" s="46">
        <v>875</v>
      </c>
      <c r="N1706" s="46">
        <v>2042</v>
      </c>
      <c r="O1706" s="72">
        <v>94</v>
      </c>
      <c r="P1706" s="72"/>
      <c r="Q1706" s="74">
        <f t="shared" ref="Q1706:Q1715" si="408">+O1706/L1706*100</f>
        <v>5.3714285714285719</v>
      </c>
      <c r="R1706" s="74"/>
      <c r="S1706" s="47">
        <f t="shared" ref="S1706:S1715" si="409">(+O1706/M1706-1)*100</f>
        <v>-89.257142857142853</v>
      </c>
      <c r="T1706" s="71" t="s">
        <v>3731</v>
      </c>
      <c r="U1706" s="71"/>
    </row>
    <row r="1707" spans="1:21" ht="12.75" customHeight="1">
      <c r="A1707" s="2"/>
      <c r="B1707" s="5" t="s">
        <v>18</v>
      </c>
      <c r="C1707" s="46"/>
      <c r="D1707" s="46"/>
      <c r="E1707" s="46"/>
      <c r="F1707" s="53" t="s">
        <v>18</v>
      </c>
      <c r="G1707" s="46"/>
      <c r="H1707" s="53" t="s">
        <v>18</v>
      </c>
      <c r="I1707" s="5" t="s">
        <v>23</v>
      </c>
      <c r="J1707" s="45" t="s">
        <v>2122</v>
      </c>
      <c r="K1707" s="45" t="s">
        <v>2074</v>
      </c>
      <c r="L1707" s="46">
        <v>2000</v>
      </c>
      <c r="M1707" s="46">
        <v>1500</v>
      </c>
      <c r="N1707" s="46">
        <v>894</v>
      </c>
      <c r="O1707" s="72">
        <v>0</v>
      </c>
      <c r="P1707" s="72"/>
      <c r="Q1707" s="74">
        <f t="shared" si="408"/>
        <v>0</v>
      </c>
      <c r="R1707" s="74"/>
      <c r="S1707" s="47">
        <f t="shared" si="409"/>
        <v>-100</v>
      </c>
      <c r="T1707" s="71" t="s">
        <v>3732</v>
      </c>
      <c r="U1707" s="71"/>
    </row>
    <row r="1708" spans="1:21" ht="12.75" customHeight="1">
      <c r="A1708" s="2"/>
      <c r="B1708" s="5" t="s">
        <v>18</v>
      </c>
      <c r="C1708" s="46"/>
      <c r="D1708" s="46"/>
      <c r="E1708" s="46"/>
      <c r="F1708" s="53" t="s">
        <v>18</v>
      </c>
      <c r="G1708" s="46"/>
      <c r="H1708" s="53" t="s">
        <v>18</v>
      </c>
      <c r="I1708" s="5" t="s">
        <v>23</v>
      </c>
      <c r="J1708" s="45" t="s">
        <v>2123</v>
      </c>
      <c r="K1708" s="45" t="s">
        <v>2064</v>
      </c>
      <c r="L1708" s="46">
        <v>8850</v>
      </c>
      <c r="M1708" s="46">
        <v>1430</v>
      </c>
      <c r="N1708" s="46">
        <v>3805</v>
      </c>
      <c r="O1708" s="72">
        <v>605</v>
      </c>
      <c r="P1708" s="72"/>
      <c r="Q1708" s="74">
        <f t="shared" si="408"/>
        <v>6.8361581920903953</v>
      </c>
      <c r="R1708" s="74"/>
      <c r="S1708" s="47">
        <f t="shared" si="409"/>
        <v>-57.692307692307686</v>
      </c>
      <c r="T1708" s="71" t="s">
        <v>3726</v>
      </c>
      <c r="U1708" s="71"/>
    </row>
    <row r="1709" spans="1:21" ht="25.5">
      <c r="A1709" s="2"/>
      <c r="B1709" s="5" t="s">
        <v>18</v>
      </c>
      <c r="C1709" s="46"/>
      <c r="D1709" s="46"/>
      <c r="E1709" s="46"/>
      <c r="F1709" s="53" t="s">
        <v>18</v>
      </c>
      <c r="G1709" s="46"/>
      <c r="H1709" s="53" t="s">
        <v>18</v>
      </c>
      <c r="I1709" s="5" t="s">
        <v>23</v>
      </c>
      <c r="J1709" s="45" t="s">
        <v>2124</v>
      </c>
      <c r="K1709" s="45" t="s">
        <v>2066</v>
      </c>
      <c r="L1709" s="46">
        <v>300000</v>
      </c>
      <c r="M1709" s="46">
        <v>150000</v>
      </c>
      <c r="N1709" s="46">
        <v>220000</v>
      </c>
      <c r="O1709" s="72">
        <v>150000</v>
      </c>
      <c r="P1709" s="72"/>
      <c r="Q1709" s="74">
        <f t="shared" si="408"/>
        <v>50</v>
      </c>
      <c r="R1709" s="74"/>
      <c r="S1709" s="47">
        <f t="shared" si="409"/>
        <v>0</v>
      </c>
      <c r="T1709" s="71"/>
      <c r="U1709" s="71"/>
    </row>
    <row r="1710" spans="1:21" ht="12.75" customHeight="1">
      <c r="A1710" s="2"/>
      <c r="B1710" s="5" t="s">
        <v>18</v>
      </c>
      <c r="C1710" s="46"/>
      <c r="D1710" s="46"/>
      <c r="E1710" s="46"/>
      <c r="F1710" s="53" t="s">
        <v>18</v>
      </c>
      <c r="G1710" s="46"/>
      <c r="H1710" s="53" t="s">
        <v>18</v>
      </c>
      <c r="I1710" s="5" t="s">
        <v>23</v>
      </c>
      <c r="J1710" s="45" t="s">
        <v>2125</v>
      </c>
      <c r="K1710" s="45" t="s">
        <v>2074</v>
      </c>
      <c r="L1710" s="46">
        <v>22000</v>
      </c>
      <c r="M1710" s="46">
        <v>22000</v>
      </c>
      <c r="N1710" s="46">
        <v>0</v>
      </c>
      <c r="O1710" s="72">
        <v>0</v>
      </c>
      <c r="P1710" s="72"/>
      <c r="Q1710" s="74">
        <f t="shared" si="408"/>
        <v>0</v>
      </c>
      <c r="R1710" s="74"/>
      <c r="S1710" s="47">
        <f t="shared" si="409"/>
        <v>-100</v>
      </c>
      <c r="T1710" s="71" t="s">
        <v>3733</v>
      </c>
      <c r="U1710" s="71"/>
    </row>
    <row r="1711" spans="1:21" ht="25.5" customHeight="1">
      <c r="A1711" s="2"/>
      <c r="B1711" s="5" t="s">
        <v>18</v>
      </c>
      <c r="C1711" s="46"/>
      <c r="D1711" s="46"/>
      <c r="E1711" s="46"/>
      <c r="F1711" s="53" t="s">
        <v>18</v>
      </c>
      <c r="G1711" s="46"/>
      <c r="H1711" s="53" t="s">
        <v>18</v>
      </c>
      <c r="I1711" s="5" t="s">
        <v>23</v>
      </c>
      <c r="J1711" s="45" t="s">
        <v>2126</v>
      </c>
      <c r="K1711" s="45" t="s">
        <v>2074</v>
      </c>
      <c r="L1711" s="46">
        <v>2500</v>
      </c>
      <c r="M1711" s="46">
        <v>2500</v>
      </c>
      <c r="N1711" s="46">
        <v>6272</v>
      </c>
      <c r="O1711" s="72">
        <v>625</v>
      </c>
      <c r="P1711" s="72"/>
      <c r="Q1711" s="74">
        <f t="shared" si="408"/>
        <v>25</v>
      </c>
      <c r="R1711" s="74"/>
      <c r="S1711" s="47">
        <f t="shared" si="409"/>
        <v>-75</v>
      </c>
      <c r="T1711" s="71" t="s">
        <v>3734</v>
      </c>
      <c r="U1711" s="71"/>
    </row>
    <row r="1712" spans="1:21" ht="12.75" customHeight="1">
      <c r="A1712" s="2"/>
      <c r="B1712" s="5" t="s">
        <v>18</v>
      </c>
      <c r="C1712" s="46"/>
      <c r="D1712" s="46"/>
      <c r="E1712" s="46"/>
      <c r="F1712" s="53" t="s">
        <v>18</v>
      </c>
      <c r="G1712" s="46"/>
      <c r="H1712" s="53" t="s">
        <v>18</v>
      </c>
      <c r="I1712" s="5" t="s">
        <v>23</v>
      </c>
      <c r="J1712" s="45" t="s">
        <v>2127</v>
      </c>
      <c r="K1712" s="45" t="s">
        <v>2074</v>
      </c>
      <c r="L1712" s="46">
        <v>10000</v>
      </c>
      <c r="M1712" s="46">
        <v>10000</v>
      </c>
      <c r="N1712" s="46">
        <v>10185</v>
      </c>
      <c r="O1712" s="72">
        <v>110</v>
      </c>
      <c r="P1712" s="72"/>
      <c r="Q1712" s="74">
        <f t="shared" si="408"/>
        <v>1.0999999999999999</v>
      </c>
      <c r="R1712" s="74"/>
      <c r="S1712" s="47">
        <f t="shared" si="409"/>
        <v>-98.9</v>
      </c>
      <c r="T1712" s="71" t="s">
        <v>3734</v>
      </c>
      <c r="U1712" s="71"/>
    </row>
    <row r="1713" spans="1:21" ht="12.75" customHeight="1">
      <c r="A1713" s="2"/>
      <c r="B1713" s="5" t="s">
        <v>18</v>
      </c>
      <c r="C1713" s="46"/>
      <c r="D1713" s="46"/>
      <c r="E1713" s="46"/>
      <c r="F1713" s="53" t="s">
        <v>18</v>
      </c>
      <c r="G1713" s="46"/>
      <c r="H1713" s="53" t="s">
        <v>18</v>
      </c>
      <c r="I1713" s="5" t="s">
        <v>23</v>
      </c>
      <c r="J1713" s="45" t="s">
        <v>2128</v>
      </c>
      <c r="K1713" s="45" t="s">
        <v>2105</v>
      </c>
      <c r="L1713" s="46">
        <v>6050583</v>
      </c>
      <c r="M1713" s="46">
        <v>6050583</v>
      </c>
      <c r="N1713" s="46">
        <v>5670000</v>
      </c>
      <c r="O1713" s="72">
        <v>1356422</v>
      </c>
      <c r="P1713" s="72"/>
      <c r="Q1713" s="74">
        <f t="shared" si="408"/>
        <v>22.418038063439507</v>
      </c>
      <c r="R1713" s="74"/>
      <c r="S1713" s="47">
        <f t="shared" si="409"/>
        <v>-77.581961936560489</v>
      </c>
      <c r="T1713" s="71" t="s">
        <v>3732</v>
      </c>
      <c r="U1713" s="71"/>
    </row>
    <row r="1714" spans="1:21" ht="25.5" customHeight="1">
      <c r="A1714" s="2"/>
      <c r="B1714" s="5" t="s">
        <v>18</v>
      </c>
      <c r="C1714" s="46"/>
      <c r="D1714" s="46"/>
      <c r="E1714" s="46"/>
      <c r="F1714" s="53" t="s">
        <v>18</v>
      </c>
      <c r="G1714" s="46"/>
      <c r="H1714" s="53" t="s">
        <v>18</v>
      </c>
      <c r="I1714" s="5" t="s">
        <v>23</v>
      </c>
      <c r="J1714" s="45" t="s">
        <v>2129</v>
      </c>
      <c r="K1714" s="45" t="s">
        <v>2074</v>
      </c>
      <c r="L1714" s="46">
        <v>2500</v>
      </c>
      <c r="M1714" s="46">
        <v>1500</v>
      </c>
      <c r="N1714" s="46">
        <v>11027</v>
      </c>
      <c r="O1714" s="72">
        <v>120</v>
      </c>
      <c r="P1714" s="72"/>
      <c r="Q1714" s="74">
        <f t="shared" si="408"/>
        <v>4.8</v>
      </c>
      <c r="R1714" s="74"/>
      <c r="S1714" s="47">
        <f t="shared" si="409"/>
        <v>-92</v>
      </c>
      <c r="T1714" s="71" t="s">
        <v>3735</v>
      </c>
      <c r="U1714" s="71"/>
    </row>
    <row r="1715" spans="1:21" ht="38.25">
      <c r="A1715" s="2"/>
      <c r="B1715" s="5" t="s">
        <v>18</v>
      </c>
      <c r="C1715" s="46"/>
      <c r="D1715" s="46"/>
      <c r="E1715" s="46"/>
      <c r="F1715" s="53" t="s">
        <v>18</v>
      </c>
      <c r="G1715" s="46"/>
      <c r="H1715" s="53" t="s">
        <v>18</v>
      </c>
      <c r="I1715" s="5" t="s">
        <v>23</v>
      </c>
      <c r="J1715" s="45" t="s">
        <v>2130</v>
      </c>
      <c r="K1715" s="45" t="s">
        <v>2074</v>
      </c>
      <c r="L1715" s="46">
        <v>17600</v>
      </c>
      <c r="M1715" s="46">
        <v>17600</v>
      </c>
      <c r="N1715" s="46" t="s">
        <v>3723</v>
      </c>
      <c r="O1715" s="72">
        <v>18</v>
      </c>
      <c r="P1715" s="72"/>
      <c r="Q1715" s="74">
        <f t="shared" si="408"/>
        <v>0.10227272727272728</v>
      </c>
      <c r="R1715" s="74"/>
      <c r="S1715" s="47">
        <f t="shared" si="409"/>
        <v>-99.89772727272728</v>
      </c>
      <c r="T1715" s="71" t="s">
        <v>3733</v>
      </c>
      <c r="U1715" s="71"/>
    </row>
    <row r="1716" spans="1:21">
      <c r="A1716" s="2"/>
      <c r="B1716" s="5" t="s">
        <v>29</v>
      </c>
      <c r="C1716" s="46">
        <v>2522080168</v>
      </c>
      <c r="D1716" s="46">
        <v>1060677696</v>
      </c>
      <c r="E1716" s="46">
        <f t="shared" ref="E1716:E1717" si="410">D1716-C1716</f>
        <v>-1461402472</v>
      </c>
      <c r="F1716" s="53">
        <f t="shared" ref="F1716:F1717" si="411">IFERROR((D1716/C1716-1)*100,0)</f>
        <v>-57.944330657771538</v>
      </c>
      <c r="G1716" s="46">
        <v>2763793462</v>
      </c>
      <c r="H1716" s="53">
        <v>38.4</v>
      </c>
      <c r="I1716" s="5" t="s">
        <v>18</v>
      </c>
      <c r="J1716" s="45" t="s">
        <v>18</v>
      </c>
      <c r="K1716" s="45" t="s">
        <v>18</v>
      </c>
      <c r="L1716" s="46"/>
      <c r="M1716" s="46"/>
      <c r="N1716" s="46"/>
      <c r="O1716" s="72"/>
      <c r="P1716" s="72"/>
      <c r="Q1716" s="70" t="s">
        <v>18</v>
      </c>
      <c r="R1716" s="70"/>
      <c r="S1716" s="44" t="s">
        <v>18</v>
      </c>
      <c r="T1716" s="71"/>
      <c r="U1716" s="71"/>
    </row>
    <row r="1717" spans="1:21" ht="25.5">
      <c r="A1717" s="45" t="s">
        <v>2131</v>
      </c>
      <c r="B1717" s="5" t="s">
        <v>32</v>
      </c>
      <c r="C1717" s="46">
        <v>14340671</v>
      </c>
      <c r="D1717" s="46">
        <v>18231781</v>
      </c>
      <c r="E1717" s="46">
        <f t="shared" si="410"/>
        <v>3891110</v>
      </c>
      <c r="F1717" s="53">
        <f t="shared" si="411"/>
        <v>27.133388667796645</v>
      </c>
      <c r="G1717" s="46">
        <v>25794020</v>
      </c>
      <c r="H1717" s="53">
        <v>70.7</v>
      </c>
      <c r="I1717" s="5" t="s">
        <v>18</v>
      </c>
      <c r="J1717" s="45" t="s">
        <v>18</v>
      </c>
      <c r="K1717" s="45" t="s">
        <v>18</v>
      </c>
      <c r="L1717" s="46"/>
      <c r="M1717" s="46"/>
      <c r="N1717" s="46"/>
      <c r="O1717" s="72"/>
      <c r="P1717" s="72"/>
      <c r="Q1717" s="70" t="s">
        <v>18</v>
      </c>
      <c r="R1717" s="70"/>
      <c r="S1717" s="44" t="s">
        <v>18</v>
      </c>
      <c r="T1717" s="71"/>
      <c r="U1717" s="71"/>
    </row>
    <row r="1718" spans="1:21" ht="25.5" customHeight="1">
      <c r="A1718" s="45" t="s">
        <v>2132</v>
      </c>
      <c r="B1718" s="5" t="s">
        <v>18</v>
      </c>
      <c r="C1718" s="46"/>
      <c r="D1718" s="46"/>
      <c r="E1718" s="46"/>
      <c r="F1718" s="53" t="s">
        <v>18</v>
      </c>
      <c r="G1718" s="46"/>
      <c r="H1718" s="53" t="s">
        <v>18</v>
      </c>
      <c r="I1718" s="5" t="s">
        <v>23</v>
      </c>
      <c r="J1718" s="45" t="s">
        <v>2133</v>
      </c>
      <c r="K1718" s="45" t="s">
        <v>2134</v>
      </c>
      <c r="L1718" s="46">
        <v>47000000</v>
      </c>
      <c r="M1718" s="46">
        <v>26000000</v>
      </c>
      <c r="N1718" s="46">
        <v>22372486</v>
      </c>
      <c r="O1718" s="72">
        <v>16332051</v>
      </c>
      <c r="P1718" s="72"/>
      <c r="Q1718" s="74">
        <f t="shared" ref="Q1718" si="412">+O1718/L1718*100</f>
        <v>34.749044680851064</v>
      </c>
      <c r="R1718" s="74"/>
      <c r="S1718" s="47">
        <f t="shared" ref="S1718:S1723" si="413">(+O1718/M1718-1)*100</f>
        <v>-37.18441923076923</v>
      </c>
      <c r="T1718" s="71" t="s">
        <v>3736</v>
      </c>
      <c r="U1718" s="71"/>
    </row>
    <row r="1719" spans="1:21" ht="25.5">
      <c r="A1719" s="2"/>
      <c r="B1719" s="5" t="s">
        <v>18</v>
      </c>
      <c r="C1719" s="46"/>
      <c r="D1719" s="46"/>
      <c r="E1719" s="46"/>
      <c r="F1719" s="53" t="s">
        <v>18</v>
      </c>
      <c r="G1719" s="46"/>
      <c r="H1719" s="53" t="s">
        <v>18</v>
      </c>
      <c r="I1719" s="5" t="s">
        <v>23</v>
      </c>
      <c r="J1719" s="45" t="s">
        <v>2135</v>
      </c>
      <c r="K1719" s="45" t="s">
        <v>302</v>
      </c>
      <c r="L1719" s="46">
        <v>61</v>
      </c>
      <c r="M1719" s="46">
        <v>61</v>
      </c>
      <c r="N1719" s="46">
        <v>61</v>
      </c>
      <c r="O1719" s="72">
        <v>61</v>
      </c>
      <c r="P1719" s="72"/>
      <c r="Q1719" s="70" t="s">
        <v>69</v>
      </c>
      <c r="R1719" s="70"/>
      <c r="S1719" s="47">
        <f t="shared" si="413"/>
        <v>0</v>
      </c>
      <c r="T1719" s="71"/>
      <c r="U1719" s="71"/>
    </row>
    <row r="1720" spans="1:21" ht="25.5">
      <c r="A1720" s="2"/>
      <c r="B1720" s="5" t="s">
        <v>18</v>
      </c>
      <c r="C1720" s="46"/>
      <c r="D1720" s="46"/>
      <c r="E1720" s="46"/>
      <c r="F1720" s="53" t="s">
        <v>18</v>
      </c>
      <c r="G1720" s="46"/>
      <c r="H1720" s="53" t="s">
        <v>18</v>
      </c>
      <c r="I1720" s="5" t="s">
        <v>23</v>
      </c>
      <c r="J1720" s="45" t="s">
        <v>2136</v>
      </c>
      <c r="K1720" s="45" t="s">
        <v>2137</v>
      </c>
      <c r="L1720" s="46">
        <v>24</v>
      </c>
      <c r="M1720" s="46">
        <v>24</v>
      </c>
      <c r="N1720" s="46">
        <v>24</v>
      </c>
      <c r="O1720" s="72">
        <v>24</v>
      </c>
      <c r="P1720" s="72"/>
      <c r="Q1720" s="70" t="s">
        <v>69</v>
      </c>
      <c r="R1720" s="70"/>
      <c r="S1720" s="47">
        <f t="shared" si="413"/>
        <v>0</v>
      </c>
      <c r="T1720" s="71"/>
      <c r="U1720" s="71"/>
    </row>
    <row r="1721" spans="1:21" ht="25.5" customHeight="1">
      <c r="A1721" s="2"/>
      <c r="B1721" s="5" t="s">
        <v>18</v>
      </c>
      <c r="C1721" s="46"/>
      <c r="D1721" s="46"/>
      <c r="E1721" s="46"/>
      <c r="F1721" s="53" t="s">
        <v>18</v>
      </c>
      <c r="G1721" s="46"/>
      <c r="H1721" s="53" t="s">
        <v>18</v>
      </c>
      <c r="I1721" s="5" t="s">
        <v>23</v>
      </c>
      <c r="J1721" s="45" t="s">
        <v>2138</v>
      </c>
      <c r="K1721" s="45" t="s">
        <v>806</v>
      </c>
      <c r="L1721" s="46">
        <v>36</v>
      </c>
      <c r="M1721" s="46">
        <v>31</v>
      </c>
      <c r="N1721" s="46">
        <v>28</v>
      </c>
      <c r="O1721" s="72">
        <v>28</v>
      </c>
      <c r="P1721" s="72"/>
      <c r="Q1721" s="74">
        <f t="shared" ref="Q1721:Q1723" si="414">+O1721/L1721*100</f>
        <v>77.777777777777786</v>
      </c>
      <c r="R1721" s="74"/>
      <c r="S1721" s="47">
        <f t="shared" si="413"/>
        <v>-9.6774193548387117</v>
      </c>
      <c r="T1721" s="71" t="s">
        <v>3737</v>
      </c>
      <c r="U1721" s="71"/>
    </row>
    <row r="1722" spans="1:21" ht="12.75" customHeight="1">
      <c r="A1722" s="2"/>
      <c r="B1722" s="5" t="s">
        <v>18</v>
      </c>
      <c r="C1722" s="46"/>
      <c r="D1722" s="46"/>
      <c r="E1722" s="46"/>
      <c r="F1722" s="53" t="s">
        <v>18</v>
      </c>
      <c r="G1722" s="46"/>
      <c r="H1722" s="53" t="s">
        <v>18</v>
      </c>
      <c r="I1722" s="5" t="s">
        <v>23</v>
      </c>
      <c r="J1722" s="45" t="s">
        <v>2139</v>
      </c>
      <c r="K1722" s="45" t="s">
        <v>98</v>
      </c>
      <c r="L1722" s="46">
        <v>8000</v>
      </c>
      <c r="M1722" s="46">
        <v>2953</v>
      </c>
      <c r="N1722" s="46">
        <v>2923</v>
      </c>
      <c r="O1722" s="72">
        <v>3400</v>
      </c>
      <c r="P1722" s="72"/>
      <c r="Q1722" s="74">
        <f t="shared" si="414"/>
        <v>42.5</v>
      </c>
      <c r="R1722" s="74"/>
      <c r="S1722" s="47">
        <f t="shared" si="413"/>
        <v>15.137148662377253</v>
      </c>
      <c r="T1722" s="71" t="s">
        <v>3738</v>
      </c>
      <c r="U1722" s="71"/>
    </row>
    <row r="1723" spans="1:21" ht="25.5" customHeight="1">
      <c r="A1723" s="2"/>
      <c r="B1723" s="5" t="s">
        <v>18</v>
      </c>
      <c r="C1723" s="46"/>
      <c r="D1723" s="46"/>
      <c r="E1723" s="46"/>
      <c r="F1723" s="53" t="s">
        <v>18</v>
      </c>
      <c r="G1723" s="46"/>
      <c r="H1723" s="53" t="s">
        <v>18</v>
      </c>
      <c r="I1723" s="5" t="s">
        <v>23</v>
      </c>
      <c r="J1723" s="45" t="s">
        <v>2140</v>
      </c>
      <c r="K1723" s="45" t="s">
        <v>2141</v>
      </c>
      <c r="L1723" s="46">
        <v>2000</v>
      </c>
      <c r="M1723" s="46">
        <v>1215</v>
      </c>
      <c r="N1723" s="46">
        <v>1993</v>
      </c>
      <c r="O1723" s="72">
        <v>864</v>
      </c>
      <c r="P1723" s="72"/>
      <c r="Q1723" s="74">
        <f t="shared" si="414"/>
        <v>43.2</v>
      </c>
      <c r="R1723" s="74"/>
      <c r="S1723" s="47">
        <f t="shared" si="413"/>
        <v>-28.888888888888886</v>
      </c>
      <c r="T1723" s="71" t="s">
        <v>3739</v>
      </c>
      <c r="U1723" s="71"/>
    </row>
    <row r="1724" spans="1:21">
      <c r="A1724" s="2"/>
      <c r="B1724" s="5" t="s">
        <v>29</v>
      </c>
      <c r="C1724" s="46">
        <v>14340671</v>
      </c>
      <c r="D1724" s="46">
        <v>18231781</v>
      </c>
      <c r="E1724" s="46">
        <f t="shared" ref="E1724:E1725" si="415">D1724-C1724</f>
        <v>3891110</v>
      </c>
      <c r="F1724" s="53">
        <f t="shared" ref="F1724:F1725" si="416">IFERROR((D1724/C1724-1)*100,0)</f>
        <v>27.133388667796645</v>
      </c>
      <c r="G1724" s="46">
        <v>25794020</v>
      </c>
      <c r="H1724" s="53">
        <v>70.7</v>
      </c>
      <c r="I1724" s="5" t="s">
        <v>18</v>
      </c>
      <c r="J1724" s="45" t="s">
        <v>18</v>
      </c>
      <c r="K1724" s="45" t="s">
        <v>18</v>
      </c>
      <c r="L1724" s="46"/>
      <c r="M1724" s="46"/>
      <c r="N1724" s="46"/>
      <c r="O1724" s="72"/>
      <c r="P1724" s="72"/>
      <c r="Q1724" s="70" t="s">
        <v>18</v>
      </c>
      <c r="R1724" s="70"/>
      <c r="S1724" s="44" t="s">
        <v>18</v>
      </c>
      <c r="T1724" s="71"/>
      <c r="U1724" s="71"/>
    </row>
    <row r="1725" spans="1:21">
      <c r="A1725" s="45" t="s">
        <v>2142</v>
      </c>
      <c r="B1725" s="5" t="s">
        <v>32</v>
      </c>
      <c r="C1725" s="46">
        <v>1339512631</v>
      </c>
      <c r="D1725" s="46">
        <v>909367352</v>
      </c>
      <c r="E1725" s="46">
        <f t="shared" si="415"/>
        <v>-430145279</v>
      </c>
      <c r="F1725" s="53">
        <f t="shared" si="416"/>
        <v>-32.112073379918726</v>
      </c>
      <c r="G1725" s="46">
        <v>3352892706</v>
      </c>
      <c r="H1725" s="53">
        <v>27.1</v>
      </c>
      <c r="I1725" s="5" t="s">
        <v>18</v>
      </c>
      <c r="J1725" s="45" t="s">
        <v>18</v>
      </c>
      <c r="K1725" s="45" t="s">
        <v>18</v>
      </c>
      <c r="L1725" s="46"/>
      <c r="M1725" s="46"/>
      <c r="N1725" s="46"/>
      <c r="O1725" s="72"/>
      <c r="P1725" s="72"/>
      <c r="Q1725" s="70" t="s">
        <v>18</v>
      </c>
      <c r="R1725" s="70"/>
      <c r="S1725" s="44" t="s">
        <v>18</v>
      </c>
      <c r="T1725" s="71"/>
      <c r="U1725" s="71"/>
    </row>
    <row r="1726" spans="1:21" ht="25.5" customHeight="1">
      <c r="A1726" s="45" t="s">
        <v>2143</v>
      </c>
      <c r="B1726" s="5" t="s">
        <v>18</v>
      </c>
      <c r="C1726" s="46"/>
      <c r="D1726" s="46"/>
      <c r="E1726" s="46"/>
      <c r="F1726" s="53" t="s">
        <v>18</v>
      </c>
      <c r="G1726" s="46"/>
      <c r="H1726" s="53" t="s">
        <v>18</v>
      </c>
      <c r="I1726" s="5" t="s">
        <v>23</v>
      </c>
      <c r="J1726" s="45" t="s">
        <v>2144</v>
      </c>
      <c r="K1726" s="45" t="s">
        <v>2145</v>
      </c>
      <c r="L1726" s="46">
        <v>189241</v>
      </c>
      <c r="M1726" s="46">
        <v>166765</v>
      </c>
      <c r="N1726" s="46">
        <v>254292</v>
      </c>
      <c r="O1726" s="72">
        <v>154347</v>
      </c>
      <c r="P1726" s="72"/>
      <c r="Q1726" s="74">
        <f t="shared" ref="Q1726:Q1729" si="417">+O1726/L1726*100</f>
        <v>81.561078201869577</v>
      </c>
      <c r="R1726" s="74"/>
      <c r="S1726" s="47">
        <f t="shared" ref="S1726:S1728" si="418">(+O1726/M1726-1)*100</f>
        <v>-7.4464066200941481</v>
      </c>
      <c r="T1726" s="86" t="s">
        <v>3740</v>
      </c>
      <c r="U1726" s="86"/>
    </row>
    <row r="1727" spans="1:21" ht="25.5" customHeight="1">
      <c r="A1727" s="2"/>
      <c r="B1727" s="5" t="s">
        <v>18</v>
      </c>
      <c r="C1727" s="46"/>
      <c r="D1727" s="46"/>
      <c r="E1727" s="46"/>
      <c r="F1727" s="53" t="s">
        <v>18</v>
      </c>
      <c r="G1727" s="46"/>
      <c r="H1727" s="53" t="s">
        <v>18</v>
      </c>
      <c r="I1727" s="5" t="s">
        <v>23</v>
      </c>
      <c r="J1727" s="45" t="s">
        <v>2146</v>
      </c>
      <c r="K1727" s="45" t="s">
        <v>2147</v>
      </c>
      <c r="L1727" s="46">
        <v>3150</v>
      </c>
      <c r="M1727" s="46">
        <v>2211</v>
      </c>
      <c r="N1727" s="46">
        <v>2064</v>
      </c>
      <c r="O1727" s="72">
        <v>4233</v>
      </c>
      <c r="P1727" s="72"/>
      <c r="Q1727" s="74">
        <f t="shared" si="417"/>
        <v>134.38095238095238</v>
      </c>
      <c r="R1727" s="74"/>
      <c r="S1727" s="47">
        <f t="shared" si="418"/>
        <v>91.451831750339224</v>
      </c>
      <c r="T1727" s="86" t="s">
        <v>3740</v>
      </c>
      <c r="U1727" s="86"/>
    </row>
    <row r="1728" spans="1:21" ht="25.5" customHeight="1">
      <c r="A1728" s="2"/>
      <c r="B1728" s="5" t="s">
        <v>18</v>
      </c>
      <c r="C1728" s="46"/>
      <c r="D1728" s="46"/>
      <c r="E1728" s="46"/>
      <c r="F1728" s="53" t="s">
        <v>18</v>
      </c>
      <c r="G1728" s="46"/>
      <c r="H1728" s="53" t="s">
        <v>18</v>
      </c>
      <c r="I1728" s="5" t="s">
        <v>23</v>
      </c>
      <c r="J1728" s="45" t="s">
        <v>2148</v>
      </c>
      <c r="K1728" s="45" t="s">
        <v>2149</v>
      </c>
      <c r="L1728" s="46">
        <v>208</v>
      </c>
      <c r="M1728" s="46">
        <v>104</v>
      </c>
      <c r="N1728" s="46">
        <v>0</v>
      </c>
      <c r="O1728" s="72">
        <v>0</v>
      </c>
      <c r="P1728" s="72"/>
      <c r="Q1728" s="74">
        <f t="shared" si="417"/>
        <v>0</v>
      </c>
      <c r="R1728" s="74"/>
      <c r="S1728" s="47">
        <f t="shared" si="418"/>
        <v>-100</v>
      </c>
      <c r="T1728" s="71" t="s">
        <v>3741</v>
      </c>
      <c r="U1728" s="71"/>
    </row>
    <row r="1729" spans="1:21" ht="25.5">
      <c r="A1729" s="2"/>
      <c r="B1729" s="5" t="s">
        <v>18</v>
      </c>
      <c r="C1729" s="46"/>
      <c r="D1729" s="46"/>
      <c r="E1729" s="46"/>
      <c r="F1729" s="53" t="s">
        <v>18</v>
      </c>
      <c r="G1729" s="46"/>
      <c r="H1729" s="53" t="s">
        <v>18</v>
      </c>
      <c r="I1729" s="5" t="s">
        <v>23</v>
      </c>
      <c r="J1729" s="45" t="s">
        <v>2150</v>
      </c>
      <c r="K1729" s="45" t="s">
        <v>447</v>
      </c>
      <c r="L1729" s="46">
        <v>1000</v>
      </c>
      <c r="M1729" s="46">
        <v>0</v>
      </c>
      <c r="N1729" s="46" t="s">
        <v>3723</v>
      </c>
      <c r="O1729" s="72">
        <v>0</v>
      </c>
      <c r="P1729" s="72"/>
      <c r="Q1729" s="74">
        <f t="shared" si="417"/>
        <v>0</v>
      </c>
      <c r="R1729" s="74"/>
      <c r="S1729" s="47" t="s">
        <v>26</v>
      </c>
      <c r="T1729" s="71"/>
      <c r="U1729" s="71"/>
    </row>
    <row r="1730" spans="1:21">
      <c r="A1730" s="2"/>
      <c r="B1730" s="5" t="s">
        <v>29</v>
      </c>
      <c r="C1730" s="46">
        <v>1339512631</v>
      </c>
      <c r="D1730" s="46">
        <v>909367352</v>
      </c>
      <c r="E1730" s="46">
        <f t="shared" ref="E1730:E1731" si="419">D1730-C1730</f>
        <v>-430145279</v>
      </c>
      <c r="F1730" s="53">
        <f t="shared" ref="F1730:F1731" si="420">IFERROR((D1730/C1730-1)*100,0)</f>
        <v>-32.112073379918726</v>
      </c>
      <c r="G1730" s="46">
        <v>3352892706</v>
      </c>
      <c r="H1730" s="53">
        <v>27.1</v>
      </c>
      <c r="I1730" s="5" t="s">
        <v>18</v>
      </c>
      <c r="J1730" s="45" t="s">
        <v>18</v>
      </c>
      <c r="K1730" s="45" t="s">
        <v>18</v>
      </c>
      <c r="L1730" s="46"/>
      <c r="M1730" s="46"/>
      <c r="N1730" s="46"/>
      <c r="O1730" s="72"/>
      <c r="P1730" s="72"/>
      <c r="Q1730" s="70" t="s">
        <v>18</v>
      </c>
      <c r="R1730" s="70"/>
      <c r="S1730" s="44" t="s">
        <v>18</v>
      </c>
      <c r="T1730" s="71"/>
      <c r="U1730" s="71"/>
    </row>
    <row r="1731" spans="1:21" ht="25.5">
      <c r="A1731" s="45" t="s">
        <v>2151</v>
      </c>
      <c r="B1731" s="5" t="s">
        <v>32</v>
      </c>
      <c r="C1731" s="46">
        <v>1402496704</v>
      </c>
      <c r="D1731" s="46">
        <v>379506450</v>
      </c>
      <c r="E1731" s="46">
        <f t="shared" si="419"/>
        <v>-1022990254</v>
      </c>
      <c r="F1731" s="53">
        <f t="shared" si="420"/>
        <v>-72.940652985662922</v>
      </c>
      <c r="G1731" s="46">
        <v>3336622694</v>
      </c>
      <c r="H1731" s="53">
        <v>11.4</v>
      </c>
      <c r="I1731" s="5" t="s">
        <v>18</v>
      </c>
      <c r="J1731" s="45" t="s">
        <v>18</v>
      </c>
      <c r="K1731" s="45" t="s">
        <v>18</v>
      </c>
      <c r="L1731" s="46"/>
      <c r="M1731" s="46"/>
      <c r="N1731" s="46"/>
      <c r="O1731" s="72"/>
      <c r="P1731" s="72"/>
      <c r="Q1731" s="70" t="s">
        <v>18</v>
      </c>
      <c r="R1731" s="70"/>
      <c r="S1731" s="44" t="s">
        <v>18</v>
      </c>
      <c r="T1731" s="71"/>
      <c r="U1731" s="71"/>
    </row>
    <row r="1732" spans="1:21">
      <c r="A1732" s="45" t="s">
        <v>2152</v>
      </c>
      <c r="B1732" s="5" t="s">
        <v>18</v>
      </c>
      <c r="C1732" s="46"/>
      <c r="D1732" s="46"/>
      <c r="E1732" s="46"/>
      <c r="F1732" s="53" t="s">
        <v>18</v>
      </c>
      <c r="G1732" s="46"/>
      <c r="H1732" s="53" t="s">
        <v>18</v>
      </c>
      <c r="I1732" s="5" t="s">
        <v>23</v>
      </c>
      <c r="J1732" s="45" t="s">
        <v>2153</v>
      </c>
      <c r="K1732" s="45" t="s">
        <v>98</v>
      </c>
      <c r="L1732" s="46">
        <v>6000</v>
      </c>
      <c r="M1732" s="46">
        <v>3000</v>
      </c>
      <c r="N1732" s="46">
        <v>4000</v>
      </c>
      <c r="O1732" s="72">
        <v>3000</v>
      </c>
      <c r="P1732" s="72"/>
      <c r="Q1732" s="74">
        <f t="shared" ref="Q1732:Q1744" si="421">+O1732/L1732*100</f>
        <v>50</v>
      </c>
      <c r="R1732" s="74"/>
      <c r="S1732" s="47">
        <f t="shared" ref="S1732:S1743" si="422">(+O1732/M1732-1)*100</f>
        <v>0</v>
      </c>
      <c r="T1732" s="71"/>
      <c r="U1732" s="71"/>
    </row>
    <row r="1733" spans="1:21">
      <c r="A1733" s="2"/>
      <c r="B1733" s="5" t="s">
        <v>18</v>
      </c>
      <c r="C1733" s="46"/>
      <c r="D1733" s="46"/>
      <c r="E1733" s="46"/>
      <c r="F1733" s="53" t="s">
        <v>18</v>
      </c>
      <c r="G1733" s="46"/>
      <c r="H1733" s="53" t="s">
        <v>18</v>
      </c>
      <c r="I1733" s="5" t="s">
        <v>23</v>
      </c>
      <c r="J1733" s="45" t="s">
        <v>316</v>
      </c>
      <c r="K1733" s="45" t="s">
        <v>1229</v>
      </c>
      <c r="L1733" s="46">
        <v>350</v>
      </c>
      <c r="M1733" s="46">
        <v>260</v>
      </c>
      <c r="N1733" s="46">
        <v>260</v>
      </c>
      <c r="O1733" s="72">
        <v>260</v>
      </c>
      <c r="P1733" s="72"/>
      <c r="Q1733" s="74">
        <f t="shared" si="421"/>
        <v>74.285714285714292</v>
      </c>
      <c r="R1733" s="74"/>
      <c r="S1733" s="47">
        <f t="shared" si="422"/>
        <v>0</v>
      </c>
      <c r="T1733" s="71"/>
      <c r="U1733" s="71"/>
    </row>
    <row r="1734" spans="1:21">
      <c r="A1734" s="2"/>
      <c r="B1734" s="5" t="s">
        <v>18</v>
      </c>
      <c r="C1734" s="46"/>
      <c r="D1734" s="46"/>
      <c r="E1734" s="46"/>
      <c r="F1734" s="53" t="s">
        <v>18</v>
      </c>
      <c r="G1734" s="46"/>
      <c r="H1734" s="53" t="s">
        <v>18</v>
      </c>
      <c r="I1734" s="5" t="s">
        <v>23</v>
      </c>
      <c r="J1734" s="45" t="s">
        <v>2154</v>
      </c>
      <c r="K1734" s="45" t="s">
        <v>588</v>
      </c>
      <c r="L1734" s="46">
        <v>200</v>
      </c>
      <c r="M1734" s="46">
        <v>0</v>
      </c>
      <c r="N1734" s="46">
        <v>0</v>
      </c>
      <c r="O1734" s="72">
        <v>0</v>
      </c>
      <c r="P1734" s="72"/>
      <c r="Q1734" s="74">
        <f t="shared" si="421"/>
        <v>0</v>
      </c>
      <c r="R1734" s="74"/>
      <c r="S1734" s="51">
        <v>0</v>
      </c>
      <c r="T1734" s="71"/>
      <c r="U1734" s="71"/>
    </row>
    <row r="1735" spans="1:21" ht="25.5">
      <c r="A1735" s="2"/>
      <c r="B1735" s="5" t="s">
        <v>18</v>
      </c>
      <c r="C1735" s="46"/>
      <c r="D1735" s="46"/>
      <c r="E1735" s="46"/>
      <c r="F1735" s="53" t="s">
        <v>18</v>
      </c>
      <c r="G1735" s="46"/>
      <c r="H1735" s="53" t="s">
        <v>18</v>
      </c>
      <c r="I1735" s="5" t="s">
        <v>23</v>
      </c>
      <c r="J1735" s="45" t="s">
        <v>2155</v>
      </c>
      <c r="K1735" s="45" t="s">
        <v>225</v>
      </c>
      <c r="L1735" s="46">
        <v>330</v>
      </c>
      <c r="M1735" s="46">
        <v>0</v>
      </c>
      <c r="N1735" s="46" t="s">
        <v>3723</v>
      </c>
      <c r="O1735" s="72">
        <v>0</v>
      </c>
      <c r="P1735" s="72"/>
      <c r="Q1735" s="74">
        <f t="shared" si="421"/>
        <v>0</v>
      </c>
      <c r="R1735" s="74"/>
      <c r="S1735" s="47">
        <v>0</v>
      </c>
      <c r="T1735" s="71"/>
      <c r="U1735" s="71"/>
    </row>
    <row r="1736" spans="1:21">
      <c r="A1736" s="2"/>
      <c r="B1736" s="5" t="s">
        <v>18</v>
      </c>
      <c r="C1736" s="46"/>
      <c r="D1736" s="46"/>
      <c r="E1736" s="46"/>
      <c r="F1736" s="53" t="s">
        <v>18</v>
      </c>
      <c r="G1736" s="46"/>
      <c r="H1736" s="53" t="s">
        <v>18</v>
      </c>
      <c r="I1736" s="5" t="s">
        <v>23</v>
      </c>
      <c r="J1736" s="45" t="s">
        <v>2156</v>
      </c>
      <c r="K1736" s="45" t="s">
        <v>2157</v>
      </c>
      <c r="L1736" s="46">
        <v>6</v>
      </c>
      <c r="M1736" s="46">
        <v>5</v>
      </c>
      <c r="N1736" s="46">
        <v>0</v>
      </c>
      <c r="O1736" s="72">
        <v>5</v>
      </c>
      <c r="P1736" s="72"/>
      <c r="Q1736" s="74">
        <f t="shared" si="421"/>
        <v>83.333333333333343</v>
      </c>
      <c r="R1736" s="74"/>
      <c r="S1736" s="47">
        <f t="shared" si="422"/>
        <v>0</v>
      </c>
      <c r="T1736" s="71"/>
      <c r="U1736" s="71"/>
    </row>
    <row r="1737" spans="1:21">
      <c r="A1737" s="2"/>
      <c r="B1737" s="5" t="s">
        <v>18</v>
      </c>
      <c r="C1737" s="46"/>
      <c r="D1737" s="46"/>
      <c r="E1737" s="46"/>
      <c r="F1737" s="53" t="s">
        <v>18</v>
      </c>
      <c r="G1737" s="46"/>
      <c r="H1737" s="53" t="s">
        <v>18</v>
      </c>
      <c r="I1737" s="5" t="s">
        <v>23</v>
      </c>
      <c r="J1737" s="45" t="s">
        <v>2158</v>
      </c>
      <c r="K1737" s="45" t="s">
        <v>2159</v>
      </c>
      <c r="L1737" s="46">
        <v>6</v>
      </c>
      <c r="M1737" s="46">
        <v>5</v>
      </c>
      <c r="N1737" s="46">
        <v>0</v>
      </c>
      <c r="O1737" s="72">
        <v>5</v>
      </c>
      <c r="P1737" s="72"/>
      <c r="Q1737" s="74">
        <f t="shared" si="421"/>
        <v>83.333333333333343</v>
      </c>
      <c r="R1737" s="74"/>
      <c r="S1737" s="47">
        <f t="shared" si="422"/>
        <v>0</v>
      </c>
      <c r="T1737" s="71"/>
      <c r="U1737" s="71"/>
    </row>
    <row r="1738" spans="1:21" ht="25.5">
      <c r="A1738" s="2"/>
      <c r="B1738" s="5" t="s">
        <v>18</v>
      </c>
      <c r="C1738" s="46"/>
      <c r="D1738" s="46"/>
      <c r="E1738" s="46"/>
      <c r="F1738" s="53" t="s">
        <v>18</v>
      </c>
      <c r="G1738" s="46"/>
      <c r="H1738" s="53" t="s">
        <v>18</v>
      </c>
      <c r="I1738" s="5" t="s">
        <v>23</v>
      </c>
      <c r="J1738" s="45" t="s">
        <v>2160</v>
      </c>
      <c r="K1738" s="45" t="s">
        <v>806</v>
      </c>
      <c r="L1738" s="46">
        <v>50</v>
      </c>
      <c r="M1738" s="46">
        <v>30</v>
      </c>
      <c r="N1738" s="46">
        <v>20</v>
      </c>
      <c r="O1738" s="72">
        <v>30</v>
      </c>
      <c r="P1738" s="72"/>
      <c r="Q1738" s="74">
        <f t="shared" si="421"/>
        <v>60</v>
      </c>
      <c r="R1738" s="74"/>
      <c r="S1738" s="47">
        <f t="shared" si="422"/>
        <v>0</v>
      </c>
      <c r="T1738" s="71"/>
      <c r="U1738" s="71"/>
    </row>
    <row r="1739" spans="1:21" ht="25.5">
      <c r="A1739" s="2"/>
      <c r="B1739" s="5" t="s">
        <v>18</v>
      </c>
      <c r="C1739" s="46"/>
      <c r="D1739" s="46"/>
      <c r="E1739" s="46"/>
      <c r="F1739" s="53" t="s">
        <v>18</v>
      </c>
      <c r="G1739" s="46"/>
      <c r="H1739" s="53" t="s">
        <v>18</v>
      </c>
      <c r="I1739" s="5" t="s">
        <v>23</v>
      </c>
      <c r="J1739" s="45" t="s">
        <v>2161</v>
      </c>
      <c r="K1739" s="45" t="s">
        <v>293</v>
      </c>
      <c r="L1739" s="46">
        <v>16000</v>
      </c>
      <c r="M1739" s="46">
        <v>8150</v>
      </c>
      <c r="N1739" s="46">
        <v>12800</v>
      </c>
      <c r="O1739" s="72">
        <v>8150</v>
      </c>
      <c r="P1739" s="72"/>
      <c r="Q1739" s="74">
        <f t="shared" si="421"/>
        <v>50.9375</v>
      </c>
      <c r="R1739" s="74"/>
      <c r="S1739" s="47">
        <f t="shared" si="422"/>
        <v>0</v>
      </c>
      <c r="T1739" s="71"/>
      <c r="U1739" s="71"/>
    </row>
    <row r="1740" spans="1:21" ht="25.5">
      <c r="A1740" s="2"/>
      <c r="B1740" s="5" t="s">
        <v>18</v>
      </c>
      <c r="C1740" s="46"/>
      <c r="D1740" s="46"/>
      <c r="E1740" s="46"/>
      <c r="F1740" s="53" t="s">
        <v>18</v>
      </c>
      <c r="G1740" s="46"/>
      <c r="H1740" s="53" t="s">
        <v>18</v>
      </c>
      <c r="I1740" s="5" t="s">
        <v>23</v>
      </c>
      <c r="J1740" s="45" t="s">
        <v>2162</v>
      </c>
      <c r="K1740" s="45" t="s">
        <v>588</v>
      </c>
      <c r="L1740" s="46">
        <v>24</v>
      </c>
      <c r="M1740" s="46">
        <v>24</v>
      </c>
      <c r="N1740" s="46">
        <v>24</v>
      </c>
      <c r="O1740" s="72">
        <v>24</v>
      </c>
      <c r="P1740" s="72"/>
      <c r="Q1740" s="74">
        <f t="shared" si="421"/>
        <v>100</v>
      </c>
      <c r="R1740" s="74"/>
      <c r="S1740" s="47">
        <f t="shared" si="422"/>
        <v>0</v>
      </c>
      <c r="T1740" s="71"/>
      <c r="U1740" s="71"/>
    </row>
    <row r="1741" spans="1:21" ht="25.5">
      <c r="A1741" s="2"/>
      <c r="B1741" s="5" t="s">
        <v>18</v>
      </c>
      <c r="C1741" s="46"/>
      <c r="D1741" s="46"/>
      <c r="E1741" s="46"/>
      <c r="F1741" s="53" t="s">
        <v>18</v>
      </c>
      <c r="G1741" s="46"/>
      <c r="H1741" s="53" t="s">
        <v>18</v>
      </c>
      <c r="I1741" s="5" t="s">
        <v>23</v>
      </c>
      <c r="J1741" s="45" t="s">
        <v>2163</v>
      </c>
      <c r="K1741" s="45" t="s">
        <v>225</v>
      </c>
      <c r="L1741" s="46">
        <v>400</v>
      </c>
      <c r="M1741" s="46">
        <v>200</v>
      </c>
      <c r="N1741" s="46">
        <v>104</v>
      </c>
      <c r="O1741" s="72">
        <v>26</v>
      </c>
      <c r="P1741" s="72"/>
      <c r="Q1741" s="74">
        <f t="shared" si="421"/>
        <v>6.5</v>
      </c>
      <c r="R1741" s="74"/>
      <c r="S1741" s="47">
        <f t="shared" si="422"/>
        <v>-87</v>
      </c>
      <c r="T1741" s="71" t="s">
        <v>3742</v>
      </c>
      <c r="U1741" s="71"/>
    </row>
    <row r="1742" spans="1:21" ht="25.5" customHeight="1">
      <c r="A1742" s="2"/>
      <c r="B1742" s="5" t="s">
        <v>18</v>
      </c>
      <c r="C1742" s="46"/>
      <c r="D1742" s="46"/>
      <c r="E1742" s="46"/>
      <c r="F1742" s="53" t="s">
        <v>18</v>
      </c>
      <c r="G1742" s="46"/>
      <c r="H1742" s="53" t="s">
        <v>18</v>
      </c>
      <c r="I1742" s="5" t="s">
        <v>23</v>
      </c>
      <c r="J1742" s="45" t="s">
        <v>2164</v>
      </c>
      <c r="K1742" s="45" t="s">
        <v>225</v>
      </c>
      <c r="L1742" s="46">
        <v>1600</v>
      </c>
      <c r="M1742" s="46">
        <v>550</v>
      </c>
      <c r="N1742" s="46">
        <v>906</v>
      </c>
      <c r="O1742" s="72">
        <v>262</v>
      </c>
      <c r="P1742" s="72"/>
      <c r="Q1742" s="74">
        <f t="shared" si="421"/>
        <v>16.375</v>
      </c>
      <c r="R1742" s="74"/>
      <c r="S1742" s="47">
        <f t="shared" si="422"/>
        <v>-52.363636363636367</v>
      </c>
      <c r="T1742" s="71" t="s">
        <v>3743</v>
      </c>
      <c r="U1742" s="71"/>
    </row>
    <row r="1743" spans="1:21" ht="38.25">
      <c r="A1743" s="2"/>
      <c r="B1743" s="5" t="s">
        <v>18</v>
      </c>
      <c r="C1743" s="46"/>
      <c r="D1743" s="46"/>
      <c r="E1743" s="46"/>
      <c r="F1743" s="53" t="s">
        <v>18</v>
      </c>
      <c r="G1743" s="46"/>
      <c r="H1743" s="53" t="s">
        <v>18</v>
      </c>
      <c r="I1743" s="5" t="s">
        <v>23</v>
      </c>
      <c r="J1743" s="45" t="s">
        <v>2165</v>
      </c>
      <c r="K1743" s="45" t="s">
        <v>588</v>
      </c>
      <c r="L1743" s="46">
        <v>24</v>
      </c>
      <c r="M1743" s="46">
        <v>24</v>
      </c>
      <c r="N1743" s="46">
        <v>24</v>
      </c>
      <c r="O1743" s="72">
        <v>24</v>
      </c>
      <c r="P1743" s="72"/>
      <c r="Q1743" s="74">
        <f t="shared" si="421"/>
        <v>100</v>
      </c>
      <c r="R1743" s="74"/>
      <c r="S1743" s="47">
        <f t="shared" si="422"/>
        <v>0</v>
      </c>
      <c r="T1743" s="71"/>
      <c r="U1743" s="71"/>
    </row>
    <row r="1744" spans="1:21" ht="25.5">
      <c r="A1744" s="2"/>
      <c r="B1744" s="5" t="s">
        <v>18</v>
      </c>
      <c r="C1744" s="46"/>
      <c r="D1744" s="46"/>
      <c r="E1744" s="46"/>
      <c r="F1744" s="53" t="s">
        <v>18</v>
      </c>
      <c r="G1744" s="46"/>
      <c r="H1744" s="53" t="s">
        <v>18</v>
      </c>
      <c r="I1744" s="5" t="s">
        <v>23</v>
      </c>
      <c r="J1744" s="45" t="s">
        <v>2166</v>
      </c>
      <c r="K1744" s="45" t="s">
        <v>2167</v>
      </c>
      <c r="L1744" s="46">
        <v>10</v>
      </c>
      <c r="M1744" s="46">
        <v>0</v>
      </c>
      <c r="N1744" s="46" t="s">
        <v>3723</v>
      </c>
      <c r="O1744" s="72">
        <v>0</v>
      </c>
      <c r="P1744" s="72"/>
      <c r="Q1744" s="74">
        <f t="shared" si="421"/>
        <v>0</v>
      </c>
      <c r="R1744" s="74"/>
      <c r="S1744" s="47" t="s">
        <v>26</v>
      </c>
      <c r="T1744" s="71"/>
      <c r="U1744" s="71"/>
    </row>
    <row r="1745" spans="1:21">
      <c r="A1745" s="2"/>
      <c r="B1745" s="5" t="s">
        <v>29</v>
      </c>
      <c r="C1745" s="46">
        <v>1402496704</v>
      </c>
      <c r="D1745" s="46">
        <v>379506450</v>
      </c>
      <c r="E1745" s="46">
        <f t="shared" ref="E1745:E1746" si="423">D1745-C1745</f>
        <v>-1022990254</v>
      </c>
      <c r="F1745" s="53">
        <f t="shared" ref="F1745:F1746" si="424">IFERROR((D1745/C1745-1)*100,0)</f>
        <v>-72.940652985662922</v>
      </c>
      <c r="G1745" s="46">
        <v>3336622694</v>
      </c>
      <c r="H1745" s="53">
        <v>11.4</v>
      </c>
      <c r="I1745" s="5" t="s">
        <v>18</v>
      </c>
      <c r="J1745" s="45" t="s">
        <v>18</v>
      </c>
      <c r="K1745" s="45" t="s">
        <v>18</v>
      </c>
      <c r="L1745" s="46"/>
      <c r="M1745" s="46"/>
      <c r="N1745" s="46"/>
      <c r="O1745" s="72"/>
      <c r="P1745" s="72"/>
      <c r="Q1745" s="70" t="s">
        <v>18</v>
      </c>
      <c r="R1745" s="70"/>
      <c r="S1745" s="44" t="s">
        <v>18</v>
      </c>
      <c r="T1745" s="71"/>
      <c r="U1745" s="71"/>
    </row>
    <row r="1746" spans="1:21" ht="38.25">
      <c r="A1746" s="45" t="s">
        <v>2168</v>
      </c>
      <c r="B1746" s="5" t="s">
        <v>32</v>
      </c>
      <c r="C1746" s="46">
        <v>20090264</v>
      </c>
      <c r="D1746" s="46">
        <v>16473626</v>
      </c>
      <c r="E1746" s="46">
        <f t="shared" si="423"/>
        <v>-3616638</v>
      </c>
      <c r="F1746" s="53">
        <f t="shared" si="424"/>
        <v>-18.001943628018026</v>
      </c>
      <c r="G1746" s="46">
        <v>32762964</v>
      </c>
      <c r="H1746" s="53">
        <v>50.3</v>
      </c>
      <c r="I1746" s="5" t="s">
        <v>18</v>
      </c>
      <c r="J1746" s="45" t="s">
        <v>18</v>
      </c>
      <c r="K1746" s="45" t="s">
        <v>18</v>
      </c>
      <c r="L1746" s="46"/>
      <c r="M1746" s="46"/>
      <c r="N1746" s="46"/>
      <c r="O1746" s="72"/>
      <c r="P1746" s="72"/>
      <c r="Q1746" s="70" t="s">
        <v>18</v>
      </c>
      <c r="R1746" s="70"/>
      <c r="S1746" s="44" t="s">
        <v>18</v>
      </c>
      <c r="T1746" s="71"/>
      <c r="U1746" s="71"/>
    </row>
    <row r="1747" spans="1:21" ht="25.5" customHeight="1">
      <c r="A1747" s="45" t="s">
        <v>2169</v>
      </c>
      <c r="B1747" s="5" t="s">
        <v>18</v>
      </c>
      <c r="C1747" s="46"/>
      <c r="D1747" s="46"/>
      <c r="E1747" s="46"/>
      <c r="F1747" s="53" t="s">
        <v>18</v>
      </c>
      <c r="G1747" s="46"/>
      <c r="H1747" s="53" t="s">
        <v>18</v>
      </c>
      <c r="I1747" s="5" t="s">
        <v>23</v>
      </c>
      <c r="J1747" s="45" t="s">
        <v>2170</v>
      </c>
      <c r="K1747" s="45" t="s">
        <v>534</v>
      </c>
      <c r="L1747" s="46">
        <v>6</v>
      </c>
      <c r="M1747" s="46">
        <v>3</v>
      </c>
      <c r="N1747" s="46">
        <v>6</v>
      </c>
      <c r="O1747" s="72">
        <v>0</v>
      </c>
      <c r="P1747" s="72"/>
      <c r="Q1747" s="74">
        <f t="shared" ref="Q1747:Q1768" si="425">+O1747/L1747*100</f>
        <v>0</v>
      </c>
      <c r="R1747" s="74"/>
      <c r="S1747" s="47">
        <f t="shared" ref="S1747:S1768" si="426">(+O1747/M1747-1)*100</f>
        <v>-100</v>
      </c>
      <c r="T1747" s="71" t="s">
        <v>3744</v>
      </c>
      <c r="U1747" s="71"/>
    </row>
    <row r="1748" spans="1:21" ht="25.5" customHeight="1">
      <c r="A1748" s="2"/>
      <c r="B1748" s="5" t="s">
        <v>18</v>
      </c>
      <c r="C1748" s="46"/>
      <c r="D1748" s="46"/>
      <c r="E1748" s="46"/>
      <c r="F1748" s="53" t="s">
        <v>18</v>
      </c>
      <c r="G1748" s="46"/>
      <c r="H1748" s="53" t="s">
        <v>18</v>
      </c>
      <c r="I1748" s="5" t="s">
        <v>23</v>
      </c>
      <c r="J1748" s="45" t="s">
        <v>2170</v>
      </c>
      <c r="K1748" s="45" t="s">
        <v>825</v>
      </c>
      <c r="L1748" s="46">
        <v>300</v>
      </c>
      <c r="M1748" s="46">
        <v>200</v>
      </c>
      <c r="N1748" s="46">
        <v>330</v>
      </c>
      <c r="O1748" s="72">
        <v>0</v>
      </c>
      <c r="P1748" s="72"/>
      <c r="Q1748" s="74">
        <f t="shared" si="425"/>
        <v>0</v>
      </c>
      <c r="R1748" s="74"/>
      <c r="S1748" s="47">
        <f t="shared" si="426"/>
        <v>-100</v>
      </c>
      <c r="T1748" s="71" t="s">
        <v>3744</v>
      </c>
      <c r="U1748" s="71"/>
    </row>
    <row r="1749" spans="1:21" ht="25.5">
      <c r="A1749" s="2"/>
      <c r="B1749" s="5" t="s">
        <v>18</v>
      </c>
      <c r="C1749" s="46"/>
      <c r="D1749" s="46"/>
      <c r="E1749" s="46"/>
      <c r="F1749" s="53" t="s">
        <v>18</v>
      </c>
      <c r="G1749" s="46"/>
      <c r="H1749" s="53" t="s">
        <v>18</v>
      </c>
      <c r="I1749" s="5" t="s">
        <v>23</v>
      </c>
      <c r="J1749" s="45" t="s">
        <v>2171</v>
      </c>
      <c r="K1749" s="45" t="s">
        <v>1370</v>
      </c>
      <c r="L1749" s="46">
        <v>5</v>
      </c>
      <c r="M1749" s="46">
        <v>3</v>
      </c>
      <c r="N1749" s="46">
        <v>4</v>
      </c>
      <c r="O1749" s="72">
        <v>3</v>
      </c>
      <c r="P1749" s="72"/>
      <c r="Q1749" s="74">
        <f t="shared" si="425"/>
        <v>60</v>
      </c>
      <c r="R1749" s="74"/>
      <c r="S1749" s="47">
        <f t="shared" si="426"/>
        <v>0</v>
      </c>
      <c r="T1749" s="71"/>
      <c r="U1749" s="71"/>
    </row>
    <row r="1750" spans="1:21" ht="25.5" customHeight="1">
      <c r="A1750" s="2"/>
      <c r="B1750" s="5" t="s">
        <v>18</v>
      </c>
      <c r="C1750" s="46"/>
      <c r="D1750" s="46"/>
      <c r="E1750" s="46"/>
      <c r="F1750" s="53" t="s">
        <v>18</v>
      </c>
      <c r="G1750" s="46"/>
      <c r="H1750" s="53" t="s">
        <v>18</v>
      </c>
      <c r="I1750" s="5" t="s">
        <v>23</v>
      </c>
      <c r="J1750" s="45" t="s">
        <v>2171</v>
      </c>
      <c r="K1750" s="45" t="s">
        <v>2172</v>
      </c>
      <c r="L1750" s="46">
        <v>30</v>
      </c>
      <c r="M1750" s="46">
        <v>18</v>
      </c>
      <c r="N1750" s="46">
        <v>24</v>
      </c>
      <c r="O1750" s="72">
        <v>26</v>
      </c>
      <c r="P1750" s="72"/>
      <c r="Q1750" s="74">
        <f t="shared" si="425"/>
        <v>86.666666666666671</v>
      </c>
      <c r="R1750" s="74"/>
      <c r="S1750" s="47">
        <f t="shared" si="426"/>
        <v>44.444444444444443</v>
      </c>
      <c r="T1750" s="71" t="s">
        <v>3745</v>
      </c>
      <c r="U1750" s="71"/>
    </row>
    <row r="1751" spans="1:21" ht="25.5" customHeight="1">
      <c r="A1751" s="2"/>
      <c r="B1751" s="5" t="s">
        <v>18</v>
      </c>
      <c r="C1751" s="46"/>
      <c r="D1751" s="46"/>
      <c r="E1751" s="46"/>
      <c r="F1751" s="53" t="s">
        <v>18</v>
      </c>
      <c r="G1751" s="46"/>
      <c r="H1751" s="53" t="s">
        <v>18</v>
      </c>
      <c r="I1751" s="5" t="s">
        <v>23</v>
      </c>
      <c r="J1751" s="45" t="s">
        <v>2173</v>
      </c>
      <c r="K1751" s="45" t="s">
        <v>101</v>
      </c>
      <c r="L1751" s="46">
        <v>870</v>
      </c>
      <c r="M1751" s="46">
        <v>600</v>
      </c>
      <c r="N1751" s="46">
        <v>719</v>
      </c>
      <c r="O1751" s="72">
        <v>0</v>
      </c>
      <c r="P1751" s="72"/>
      <c r="Q1751" s="74">
        <f t="shared" si="425"/>
        <v>0</v>
      </c>
      <c r="R1751" s="74"/>
      <c r="S1751" s="47">
        <f t="shared" si="426"/>
        <v>-100</v>
      </c>
      <c r="T1751" s="71" t="s">
        <v>3744</v>
      </c>
      <c r="U1751" s="71"/>
    </row>
    <row r="1752" spans="1:21" ht="25.5">
      <c r="A1752" s="2"/>
      <c r="B1752" s="5" t="s">
        <v>18</v>
      </c>
      <c r="C1752" s="46"/>
      <c r="D1752" s="46"/>
      <c r="E1752" s="46"/>
      <c r="F1752" s="53" t="s">
        <v>18</v>
      </c>
      <c r="G1752" s="46"/>
      <c r="H1752" s="53" t="s">
        <v>18</v>
      </c>
      <c r="I1752" s="5" t="s">
        <v>23</v>
      </c>
      <c r="J1752" s="45" t="s">
        <v>2174</v>
      </c>
      <c r="K1752" s="45" t="s">
        <v>1370</v>
      </c>
      <c r="L1752" s="46">
        <v>5</v>
      </c>
      <c r="M1752" s="46">
        <v>3</v>
      </c>
      <c r="N1752" s="46">
        <v>2</v>
      </c>
      <c r="O1752" s="72">
        <v>3</v>
      </c>
      <c r="P1752" s="72"/>
      <c r="Q1752" s="74">
        <f t="shared" si="425"/>
        <v>60</v>
      </c>
      <c r="R1752" s="74"/>
      <c r="S1752" s="47">
        <f t="shared" si="426"/>
        <v>0</v>
      </c>
      <c r="T1752" s="71"/>
      <c r="U1752" s="71"/>
    </row>
    <row r="1753" spans="1:21" ht="25.5" customHeight="1">
      <c r="A1753" s="2"/>
      <c r="B1753" s="5" t="s">
        <v>18</v>
      </c>
      <c r="C1753" s="46"/>
      <c r="D1753" s="46"/>
      <c r="E1753" s="46"/>
      <c r="F1753" s="53" t="s">
        <v>18</v>
      </c>
      <c r="G1753" s="46"/>
      <c r="H1753" s="53" t="s">
        <v>18</v>
      </c>
      <c r="I1753" s="5" t="s">
        <v>23</v>
      </c>
      <c r="J1753" s="45" t="s">
        <v>2174</v>
      </c>
      <c r="K1753" s="45" t="s">
        <v>2172</v>
      </c>
      <c r="L1753" s="46">
        <v>20</v>
      </c>
      <c r="M1753" s="46">
        <v>12</v>
      </c>
      <c r="N1753" s="46">
        <v>10</v>
      </c>
      <c r="O1753" s="72">
        <v>22</v>
      </c>
      <c r="P1753" s="72"/>
      <c r="Q1753" s="74">
        <f t="shared" si="425"/>
        <v>110.00000000000001</v>
      </c>
      <c r="R1753" s="74"/>
      <c r="S1753" s="47">
        <f t="shared" si="426"/>
        <v>83.333333333333329</v>
      </c>
      <c r="T1753" s="71" t="s">
        <v>3745</v>
      </c>
      <c r="U1753" s="71"/>
    </row>
    <row r="1754" spans="1:21" ht="25.5" customHeight="1">
      <c r="A1754" s="2"/>
      <c r="B1754" s="5" t="s">
        <v>18</v>
      </c>
      <c r="C1754" s="46"/>
      <c r="D1754" s="46"/>
      <c r="E1754" s="46"/>
      <c r="F1754" s="53" t="s">
        <v>18</v>
      </c>
      <c r="G1754" s="46"/>
      <c r="H1754" s="53" t="s">
        <v>18</v>
      </c>
      <c r="I1754" s="5" t="s">
        <v>23</v>
      </c>
      <c r="J1754" s="45" t="s">
        <v>2175</v>
      </c>
      <c r="K1754" s="45" t="s">
        <v>1370</v>
      </c>
      <c r="L1754" s="46">
        <v>3</v>
      </c>
      <c r="M1754" s="46">
        <v>2</v>
      </c>
      <c r="N1754" s="46">
        <v>2</v>
      </c>
      <c r="O1754" s="72">
        <v>3</v>
      </c>
      <c r="P1754" s="72"/>
      <c r="Q1754" s="74">
        <f t="shared" si="425"/>
        <v>100</v>
      </c>
      <c r="R1754" s="74"/>
      <c r="S1754" s="47">
        <f t="shared" si="426"/>
        <v>50</v>
      </c>
      <c r="T1754" s="71" t="s">
        <v>3745</v>
      </c>
      <c r="U1754" s="71"/>
    </row>
    <row r="1755" spans="1:21" ht="25.5" customHeight="1">
      <c r="A1755" s="2"/>
      <c r="B1755" s="5" t="s">
        <v>18</v>
      </c>
      <c r="C1755" s="46"/>
      <c r="D1755" s="46"/>
      <c r="E1755" s="46"/>
      <c r="F1755" s="53" t="s">
        <v>18</v>
      </c>
      <c r="G1755" s="46"/>
      <c r="H1755" s="53" t="s">
        <v>18</v>
      </c>
      <c r="I1755" s="5" t="s">
        <v>23</v>
      </c>
      <c r="J1755" s="45" t="s">
        <v>2175</v>
      </c>
      <c r="K1755" s="45" t="s">
        <v>2172</v>
      </c>
      <c r="L1755" s="46">
        <v>20</v>
      </c>
      <c r="M1755" s="46">
        <v>13</v>
      </c>
      <c r="N1755" s="46">
        <v>20</v>
      </c>
      <c r="O1755" s="72">
        <v>27</v>
      </c>
      <c r="P1755" s="72"/>
      <c r="Q1755" s="74">
        <f t="shared" si="425"/>
        <v>135</v>
      </c>
      <c r="R1755" s="74"/>
      <c r="S1755" s="47">
        <f t="shared" si="426"/>
        <v>107.69230769230771</v>
      </c>
      <c r="T1755" s="71" t="s">
        <v>3745</v>
      </c>
      <c r="U1755" s="71"/>
    </row>
    <row r="1756" spans="1:21" ht="25.5" customHeight="1">
      <c r="A1756" s="2"/>
      <c r="B1756" s="5" t="s">
        <v>18</v>
      </c>
      <c r="C1756" s="46"/>
      <c r="D1756" s="46"/>
      <c r="E1756" s="46"/>
      <c r="F1756" s="53" t="s">
        <v>18</v>
      </c>
      <c r="G1756" s="46"/>
      <c r="H1756" s="53" t="s">
        <v>18</v>
      </c>
      <c r="I1756" s="5" t="s">
        <v>23</v>
      </c>
      <c r="J1756" s="45" t="s">
        <v>2176</v>
      </c>
      <c r="K1756" s="45" t="s">
        <v>1370</v>
      </c>
      <c r="L1756" s="46">
        <v>24</v>
      </c>
      <c r="M1756" s="46">
        <v>14</v>
      </c>
      <c r="N1756" s="46">
        <v>15</v>
      </c>
      <c r="O1756" s="72">
        <v>3</v>
      </c>
      <c r="P1756" s="72"/>
      <c r="Q1756" s="74">
        <f t="shared" si="425"/>
        <v>12.5</v>
      </c>
      <c r="R1756" s="74"/>
      <c r="S1756" s="47">
        <f t="shared" si="426"/>
        <v>-78.571428571428569</v>
      </c>
      <c r="T1756" s="71" t="s">
        <v>3746</v>
      </c>
      <c r="U1756" s="71"/>
    </row>
    <row r="1757" spans="1:21" ht="25.5" customHeight="1">
      <c r="A1757" s="2"/>
      <c r="B1757" s="5" t="s">
        <v>18</v>
      </c>
      <c r="C1757" s="46"/>
      <c r="D1757" s="46"/>
      <c r="E1757" s="46"/>
      <c r="F1757" s="53" t="s">
        <v>18</v>
      </c>
      <c r="G1757" s="46"/>
      <c r="H1757" s="53" t="s">
        <v>18</v>
      </c>
      <c r="I1757" s="5" t="s">
        <v>23</v>
      </c>
      <c r="J1757" s="45" t="s">
        <v>2176</v>
      </c>
      <c r="K1757" s="45" t="s">
        <v>2172</v>
      </c>
      <c r="L1757" s="46">
        <v>50</v>
      </c>
      <c r="M1757" s="46">
        <v>30</v>
      </c>
      <c r="N1757" s="46">
        <v>35</v>
      </c>
      <c r="O1757" s="72">
        <v>34</v>
      </c>
      <c r="P1757" s="72"/>
      <c r="Q1757" s="74">
        <f t="shared" si="425"/>
        <v>68</v>
      </c>
      <c r="R1757" s="74"/>
      <c r="S1757" s="47">
        <f t="shared" si="426"/>
        <v>13.33333333333333</v>
      </c>
      <c r="T1757" s="71" t="s">
        <v>3745</v>
      </c>
      <c r="U1757" s="71"/>
    </row>
    <row r="1758" spans="1:21">
      <c r="A1758" s="2"/>
      <c r="B1758" s="5" t="s">
        <v>18</v>
      </c>
      <c r="C1758" s="46"/>
      <c r="D1758" s="46"/>
      <c r="E1758" s="46"/>
      <c r="F1758" s="53" t="s">
        <v>18</v>
      </c>
      <c r="G1758" s="46"/>
      <c r="H1758" s="53" t="s">
        <v>18</v>
      </c>
      <c r="I1758" s="5" t="s">
        <v>23</v>
      </c>
      <c r="J1758" s="45" t="s">
        <v>2177</v>
      </c>
      <c r="K1758" s="45" t="s">
        <v>191</v>
      </c>
      <c r="L1758" s="46">
        <v>50</v>
      </c>
      <c r="M1758" s="46">
        <v>30</v>
      </c>
      <c r="N1758" s="46">
        <v>40</v>
      </c>
      <c r="O1758" s="72">
        <v>30</v>
      </c>
      <c r="P1758" s="72"/>
      <c r="Q1758" s="74">
        <f t="shared" si="425"/>
        <v>60</v>
      </c>
      <c r="R1758" s="74"/>
      <c r="S1758" s="47">
        <f t="shared" si="426"/>
        <v>0</v>
      </c>
      <c r="T1758" s="71"/>
      <c r="U1758" s="71"/>
    </row>
    <row r="1759" spans="1:21" ht="12.75" customHeight="1">
      <c r="A1759" s="2"/>
      <c r="B1759" s="5" t="s">
        <v>18</v>
      </c>
      <c r="C1759" s="46"/>
      <c r="D1759" s="46"/>
      <c r="E1759" s="46"/>
      <c r="F1759" s="53" t="s">
        <v>18</v>
      </c>
      <c r="G1759" s="46"/>
      <c r="H1759" s="53" t="s">
        <v>18</v>
      </c>
      <c r="I1759" s="5" t="s">
        <v>23</v>
      </c>
      <c r="J1759" s="45" t="s">
        <v>2177</v>
      </c>
      <c r="K1759" s="45" t="s">
        <v>2172</v>
      </c>
      <c r="L1759" s="46">
        <v>50</v>
      </c>
      <c r="M1759" s="46">
        <v>30</v>
      </c>
      <c r="N1759" s="46">
        <v>40</v>
      </c>
      <c r="O1759" s="72">
        <v>29</v>
      </c>
      <c r="P1759" s="72"/>
      <c r="Q1759" s="74">
        <f t="shared" si="425"/>
        <v>57.999999999999993</v>
      </c>
      <c r="R1759" s="74"/>
      <c r="S1759" s="47">
        <f t="shared" si="426"/>
        <v>-3.3333333333333326</v>
      </c>
      <c r="T1759" s="71" t="s">
        <v>3747</v>
      </c>
      <c r="U1759" s="71"/>
    </row>
    <row r="1760" spans="1:21">
      <c r="A1760" s="2"/>
      <c r="B1760" s="5" t="s">
        <v>18</v>
      </c>
      <c r="C1760" s="46"/>
      <c r="D1760" s="46"/>
      <c r="E1760" s="46"/>
      <c r="F1760" s="53" t="s">
        <v>18</v>
      </c>
      <c r="G1760" s="46"/>
      <c r="H1760" s="53" t="s">
        <v>18</v>
      </c>
      <c r="I1760" s="5" t="s">
        <v>23</v>
      </c>
      <c r="J1760" s="45" t="s">
        <v>2178</v>
      </c>
      <c r="K1760" s="45" t="s">
        <v>191</v>
      </c>
      <c r="L1760" s="46">
        <v>4</v>
      </c>
      <c r="M1760" s="46">
        <v>3</v>
      </c>
      <c r="N1760" s="46">
        <v>3</v>
      </c>
      <c r="O1760" s="72">
        <v>3</v>
      </c>
      <c r="P1760" s="72"/>
      <c r="Q1760" s="74">
        <f t="shared" si="425"/>
        <v>75</v>
      </c>
      <c r="R1760" s="74"/>
      <c r="S1760" s="47">
        <f t="shared" si="426"/>
        <v>0</v>
      </c>
      <c r="T1760" s="71"/>
      <c r="U1760" s="71"/>
    </row>
    <row r="1761" spans="1:21" ht="25.5">
      <c r="A1761" s="2"/>
      <c r="B1761" s="5" t="s">
        <v>18</v>
      </c>
      <c r="C1761" s="46"/>
      <c r="D1761" s="46"/>
      <c r="E1761" s="46"/>
      <c r="F1761" s="53" t="s">
        <v>18</v>
      </c>
      <c r="G1761" s="46"/>
      <c r="H1761" s="53" t="s">
        <v>18</v>
      </c>
      <c r="I1761" s="5" t="s">
        <v>23</v>
      </c>
      <c r="J1761" s="45" t="s">
        <v>2179</v>
      </c>
      <c r="K1761" s="45" t="s">
        <v>2180</v>
      </c>
      <c r="L1761" s="46">
        <v>12</v>
      </c>
      <c r="M1761" s="46">
        <v>9</v>
      </c>
      <c r="N1761" s="46">
        <v>12</v>
      </c>
      <c r="O1761" s="72">
        <v>9</v>
      </c>
      <c r="P1761" s="72"/>
      <c r="Q1761" s="74">
        <f t="shared" si="425"/>
        <v>75</v>
      </c>
      <c r="R1761" s="74"/>
      <c r="S1761" s="47">
        <f t="shared" si="426"/>
        <v>0</v>
      </c>
      <c r="T1761" s="71"/>
      <c r="U1761" s="71"/>
    </row>
    <row r="1762" spans="1:21" ht="25.5">
      <c r="A1762" s="2"/>
      <c r="B1762" s="5" t="s">
        <v>18</v>
      </c>
      <c r="C1762" s="46"/>
      <c r="D1762" s="46"/>
      <c r="E1762" s="46"/>
      <c r="F1762" s="53" t="s">
        <v>18</v>
      </c>
      <c r="G1762" s="46"/>
      <c r="H1762" s="53" t="s">
        <v>18</v>
      </c>
      <c r="I1762" s="5" t="s">
        <v>23</v>
      </c>
      <c r="J1762" s="45" t="s">
        <v>2181</v>
      </c>
      <c r="K1762" s="45" t="s">
        <v>2172</v>
      </c>
      <c r="L1762" s="46">
        <v>120</v>
      </c>
      <c r="M1762" s="46">
        <v>70</v>
      </c>
      <c r="N1762" s="46">
        <v>50</v>
      </c>
      <c r="O1762" s="72">
        <v>70</v>
      </c>
      <c r="P1762" s="72"/>
      <c r="Q1762" s="74">
        <f t="shared" si="425"/>
        <v>58.333333333333336</v>
      </c>
      <c r="R1762" s="74"/>
      <c r="S1762" s="47">
        <f t="shared" si="426"/>
        <v>0</v>
      </c>
      <c r="T1762" s="71"/>
      <c r="U1762" s="71"/>
    </row>
    <row r="1763" spans="1:21" ht="25.5" customHeight="1">
      <c r="A1763" s="2"/>
      <c r="B1763" s="5" t="s">
        <v>18</v>
      </c>
      <c r="C1763" s="46"/>
      <c r="D1763" s="46"/>
      <c r="E1763" s="46"/>
      <c r="F1763" s="53" t="s">
        <v>18</v>
      </c>
      <c r="G1763" s="46"/>
      <c r="H1763" s="53" t="s">
        <v>18</v>
      </c>
      <c r="I1763" s="5" t="s">
        <v>23</v>
      </c>
      <c r="J1763" s="45" t="s">
        <v>2182</v>
      </c>
      <c r="K1763" s="45" t="s">
        <v>534</v>
      </c>
      <c r="L1763" s="46">
        <v>2</v>
      </c>
      <c r="M1763" s="46">
        <v>1</v>
      </c>
      <c r="N1763" s="46">
        <v>1</v>
      </c>
      <c r="O1763" s="72">
        <v>0</v>
      </c>
      <c r="P1763" s="72"/>
      <c r="Q1763" s="74">
        <f t="shared" si="425"/>
        <v>0</v>
      </c>
      <c r="R1763" s="74"/>
      <c r="S1763" s="47">
        <f t="shared" si="426"/>
        <v>-100</v>
      </c>
      <c r="T1763" s="71" t="s">
        <v>3748</v>
      </c>
      <c r="U1763" s="71"/>
    </row>
    <row r="1764" spans="1:21">
      <c r="A1764" s="2"/>
      <c r="B1764" s="5" t="s">
        <v>18</v>
      </c>
      <c r="C1764" s="46"/>
      <c r="D1764" s="46"/>
      <c r="E1764" s="46"/>
      <c r="F1764" s="53" t="s">
        <v>18</v>
      </c>
      <c r="G1764" s="46"/>
      <c r="H1764" s="53" t="s">
        <v>18</v>
      </c>
      <c r="I1764" s="5" t="s">
        <v>23</v>
      </c>
      <c r="J1764" s="45" t="s">
        <v>2183</v>
      </c>
      <c r="K1764" s="45" t="s">
        <v>1370</v>
      </c>
      <c r="L1764" s="46">
        <v>24</v>
      </c>
      <c r="M1764" s="46">
        <v>18</v>
      </c>
      <c r="N1764" s="46">
        <v>0</v>
      </c>
      <c r="O1764" s="72">
        <v>18</v>
      </c>
      <c r="P1764" s="72"/>
      <c r="Q1764" s="74">
        <f t="shared" si="425"/>
        <v>75</v>
      </c>
      <c r="R1764" s="74"/>
      <c r="S1764" s="47">
        <f t="shared" si="426"/>
        <v>0</v>
      </c>
      <c r="T1764" s="71"/>
      <c r="U1764" s="71"/>
    </row>
    <row r="1765" spans="1:21" ht="25.5" customHeight="1">
      <c r="A1765" s="2"/>
      <c r="B1765" s="5" t="s">
        <v>18</v>
      </c>
      <c r="C1765" s="46"/>
      <c r="D1765" s="46"/>
      <c r="E1765" s="46"/>
      <c r="F1765" s="53" t="s">
        <v>18</v>
      </c>
      <c r="G1765" s="46"/>
      <c r="H1765" s="53" t="s">
        <v>18</v>
      </c>
      <c r="I1765" s="5" t="s">
        <v>23</v>
      </c>
      <c r="J1765" s="45" t="s">
        <v>2184</v>
      </c>
      <c r="K1765" s="45" t="s">
        <v>1370</v>
      </c>
      <c r="L1765" s="46">
        <v>2</v>
      </c>
      <c r="M1765" s="46">
        <v>1</v>
      </c>
      <c r="N1765" s="46">
        <v>2</v>
      </c>
      <c r="O1765" s="72">
        <v>2</v>
      </c>
      <c r="P1765" s="72"/>
      <c r="Q1765" s="74">
        <f t="shared" si="425"/>
        <v>100</v>
      </c>
      <c r="R1765" s="74"/>
      <c r="S1765" s="47">
        <f>(+O1765/M1765-1)*100</f>
        <v>100</v>
      </c>
      <c r="T1765" s="71" t="s">
        <v>3745</v>
      </c>
      <c r="U1765" s="71"/>
    </row>
    <row r="1766" spans="1:21" ht="25.5" customHeight="1">
      <c r="A1766" s="2"/>
      <c r="B1766" s="5" t="s">
        <v>18</v>
      </c>
      <c r="C1766" s="46"/>
      <c r="D1766" s="46"/>
      <c r="E1766" s="46"/>
      <c r="F1766" s="53" t="s">
        <v>18</v>
      </c>
      <c r="G1766" s="46"/>
      <c r="H1766" s="53" t="s">
        <v>18</v>
      </c>
      <c r="I1766" s="5" t="s">
        <v>23</v>
      </c>
      <c r="J1766" s="45" t="s">
        <v>2184</v>
      </c>
      <c r="K1766" s="45" t="s">
        <v>2172</v>
      </c>
      <c r="L1766" s="46">
        <v>40</v>
      </c>
      <c r="M1766" s="46">
        <v>20</v>
      </c>
      <c r="N1766" s="46">
        <v>40</v>
      </c>
      <c r="O1766" s="72">
        <v>34</v>
      </c>
      <c r="P1766" s="72"/>
      <c r="Q1766" s="74">
        <f t="shared" si="425"/>
        <v>85</v>
      </c>
      <c r="R1766" s="74"/>
      <c r="S1766" s="47">
        <f t="shared" si="426"/>
        <v>70</v>
      </c>
      <c r="T1766" s="71" t="s">
        <v>3745</v>
      </c>
      <c r="U1766" s="71"/>
    </row>
    <row r="1767" spans="1:21" ht="12.75" customHeight="1">
      <c r="A1767" s="2"/>
      <c r="B1767" s="5" t="s">
        <v>18</v>
      </c>
      <c r="C1767" s="46"/>
      <c r="D1767" s="46"/>
      <c r="E1767" s="46"/>
      <c r="F1767" s="53" t="s">
        <v>18</v>
      </c>
      <c r="G1767" s="46"/>
      <c r="H1767" s="53" t="s">
        <v>18</v>
      </c>
      <c r="I1767" s="5" t="s">
        <v>23</v>
      </c>
      <c r="J1767" s="45" t="s">
        <v>2185</v>
      </c>
      <c r="K1767" s="45" t="s">
        <v>2186</v>
      </c>
      <c r="L1767" s="46">
        <v>20</v>
      </c>
      <c r="M1767" s="46">
        <v>14</v>
      </c>
      <c r="N1767" s="46">
        <v>20</v>
      </c>
      <c r="O1767" s="72">
        <v>4</v>
      </c>
      <c r="P1767" s="72"/>
      <c r="Q1767" s="74">
        <f t="shared" si="425"/>
        <v>20</v>
      </c>
      <c r="R1767" s="74"/>
      <c r="S1767" s="47">
        <f t="shared" si="426"/>
        <v>-71.428571428571431</v>
      </c>
      <c r="T1767" s="71" t="s">
        <v>3749</v>
      </c>
      <c r="U1767" s="71"/>
    </row>
    <row r="1768" spans="1:21">
      <c r="A1768" s="2"/>
      <c r="B1768" s="5" t="s">
        <v>18</v>
      </c>
      <c r="C1768" s="46"/>
      <c r="D1768" s="46"/>
      <c r="E1768" s="46"/>
      <c r="F1768" s="53" t="s">
        <v>18</v>
      </c>
      <c r="G1768" s="46"/>
      <c r="H1768" s="53" t="s">
        <v>18</v>
      </c>
      <c r="I1768" s="5" t="s">
        <v>23</v>
      </c>
      <c r="J1768" s="45" t="s">
        <v>2187</v>
      </c>
      <c r="K1768" s="45" t="s">
        <v>191</v>
      </c>
      <c r="L1768" s="46">
        <v>20</v>
      </c>
      <c r="M1768" s="46">
        <v>13</v>
      </c>
      <c r="N1768" s="46">
        <v>13</v>
      </c>
      <c r="O1768" s="72">
        <v>13</v>
      </c>
      <c r="P1768" s="72"/>
      <c r="Q1768" s="74">
        <f t="shared" si="425"/>
        <v>65</v>
      </c>
      <c r="R1768" s="74"/>
      <c r="S1768" s="47">
        <f t="shared" si="426"/>
        <v>0</v>
      </c>
      <c r="T1768" s="71"/>
      <c r="U1768" s="71"/>
    </row>
    <row r="1769" spans="1:21">
      <c r="A1769" s="2"/>
      <c r="B1769" s="5" t="s">
        <v>29</v>
      </c>
      <c r="C1769" s="46">
        <v>20090264</v>
      </c>
      <c r="D1769" s="46">
        <v>16473626</v>
      </c>
      <c r="E1769" s="46">
        <f t="shared" ref="E1769:E1770" si="427">D1769-C1769</f>
        <v>-3616638</v>
      </c>
      <c r="F1769" s="53">
        <f t="shared" ref="F1769:F1770" si="428">IFERROR((D1769/C1769-1)*100,0)</f>
        <v>-18.001943628018026</v>
      </c>
      <c r="G1769" s="46">
        <v>32762964</v>
      </c>
      <c r="H1769" s="53">
        <v>50.3</v>
      </c>
      <c r="I1769" s="5" t="s">
        <v>18</v>
      </c>
      <c r="J1769" s="45" t="s">
        <v>18</v>
      </c>
      <c r="K1769" s="45" t="s">
        <v>18</v>
      </c>
      <c r="L1769" s="46"/>
      <c r="M1769" s="46"/>
      <c r="N1769" s="46"/>
      <c r="O1769" s="72"/>
      <c r="P1769" s="72"/>
      <c r="Q1769" s="74"/>
      <c r="R1769" s="74"/>
      <c r="S1769" s="47"/>
      <c r="T1769" s="71"/>
      <c r="U1769" s="71"/>
    </row>
    <row r="1770" spans="1:21">
      <c r="A1770" s="45" t="s">
        <v>2188</v>
      </c>
      <c r="B1770" s="5" t="s">
        <v>32</v>
      </c>
      <c r="C1770" s="46">
        <v>731476645</v>
      </c>
      <c r="D1770" s="46">
        <v>431069291</v>
      </c>
      <c r="E1770" s="46">
        <f t="shared" si="427"/>
        <v>-300407354</v>
      </c>
      <c r="F1770" s="53">
        <f t="shared" si="428"/>
        <v>-41.068618670661728</v>
      </c>
      <c r="G1770" s="46">
        <v>1280766883</v>
      </c>
      <c r="H1770" s="53">
        <v>33.700000000000003</v>
      </c>
      <c r="I1770" s="5" t="s">
        <v>18</v>
      </c>
      <c r="J1770" s="45" t="s">
        <v>18</v>
      </c>
      <c r="K1770" s="45" t="s">
        <v>18</v>
      </c>
      <c r="L1770" s="46"/>
      <c r="M1770" s="46"/>
      <c r="N1770" s="46"/>
      <c r="O1770" s="72"/>
      <c r="P1770" s="72"/>
      <c r="Q1770" s="70" t="s">
        <v>18</v>
      </c>
      <c r="R1770" s="70"/>
      <c r="S1770" s="44" t="s">
        <v>18</v>
      </c>
      <c r="T1770" s="71"/>
      <c r="U1770" s="71"/>
    </row>
    <row r="1771" spans="1:21">
      <c r="A1771" s="45" t="s">
        <v>2189</v>
      </c>
      <c r="B1771" s="5" t="s">
        <v>18</v>
      </c>
      <c r="C1771" s="46"/>
      <c r="D1771" s="46"/>
      <c r="E1771" s="46"/>
      <c r="F1771" s="53" t="s">
        <v>18</v>
      </c>
      <c r="G1771" s="46"/>
      <c r="H1771" s="53" t="s">
        <v>18</v>
      </c>
      <c r="I1771" s="5" t="s">
        <v>23</v>
      </c>
      <c r="J1771" s="45" t="s">
        <v>1123</v>
      </c>
      <c r="K1771" s="45" t="s">
        <v>293</v>
      </c>
      <c r="L1771" s="46">
        <v>900000</v>
      </c>
      <c r="M1771" s="46">
        <v>0</v>
      </c>
      <c r="N1771" s="46">
        <v>0</v>
      </c>
      <c r="O1771" s="72">
        <v>0</v>
      </c>
      <c r="P1771" s="72"/>
      <c r="Q1771" s="74">
        <f t="shared" ref="Q1771:Q1791" si="429">+O1771/L1771*100</f>
        <v>0</v>
      </c>
      <c r="R1771" s="74"/>
      <c r="S1771" s="47">
        <v>0</v>
      </c>
      <c r="T1771" s="71"/>
      <c r="U1771" s="71"/>
    </row>
    <row r="1772" spans="1:21" ht="25.5" customHeight="1">
      <c r="A1772" s="2"/>
      <c r="B1772" s="5" t="s">
        <v>18</v>
      </c>
      <c r="C1772" s="46"/>
      <c r="D1772" s="46"/>
      <c r="E1772" s="46"/>
      <c r="F1772" s="53" t="s">
        <v>18</v>
      </c>
      <c r="G1772" s="46"/>
      <c r="H1772" s="53" t="s">
        <v>18</v>
      </c>
      <c r="I1772" s="5" t="s">
        <v>23</v>
      </c>
      <c r="J1772" s="45" t="s">
        <v>2190</v>
      </c>
      <c r="K1772" s="45" t="s">
        <v>101</v>
      </c>
      <c r="L1772" s="46">
        <v>24000</v>
      </c>
      <c r="M1772" s="46">
        <v>24000</v>
      </c>
      <c r="N1772" s="46">
        <v>15000</v>
      </c>
      <c r="O1772" s="72">
        <v>12683</v>
      </c>
      <c r="P1772" s="72"/>
      <c r="Q1772" s="74">
        <f t="shared" si="429"/>
        <v>52.845833333333339</v>
      </c>
      <c r="R1772" s="74"/>
      <c r="S1772" s="47">
        <f t="shared" ref="S1772:S1791" si="430">(+O1772/M1772-1)*100</f>
        <v>-47.154166666666661</v>
      </c>
      <c r="T1772" s="71" t="s">
        <v>3750</v>
      </c>
      <c r="U1772" s="71"/>
    </row>
    <row r="1773" spans="1:21" ht="25.5" customHeight="1">
      <c r="A1773" s="2"/>
      <c r="B1773" s="5" t="s">
        <v>18</v>
      </c>
      <c r="C1773" s="46"/>
      <c r="D1773" s="46"/>
      <c r="E1773" s="46"/>
      <c r="F1773" s="53" t="s">
        <v>18</v>
      </c>
      <c r="G1773" s="46"/>
      <c r="H1773" s="53" t="s">
        <v>18</v>
      </c>
      <c r="I1773" s="5" t="s">
        <v>23</v>
      </c>
      <c r="J1773" s="45" t="s">
        <v>2191</v>
      </c>
      <c r="K1773" s="45" t="s">
        <v>101</v>
      </c>
      <c r="L1773" s="46">
        <v>6000</v>
      </c>
      <c r="M1773" s="46">
        <v>6000</v>
      </c>
      <c r="N1773" s="46">
        <v>5601</v>
      </c>
      <c r="O1773" s="72">
        <v>3965</v>
      </c>
      <c r="P1773" s="72"/>
      <c r="Q1773" s="74">
        <f t="shared" si="429"/>
        <v>66.083333333333343</v>
      </c>
      <c r="R1773" s="74"/>
      <c r="S1773" s="47">
        <f t="shared" si="430"/>
        <v>-33.916666666666664</v>
      </c>
      <c r="T1773" s="71" t="s">
        <v>3750</v>
      </c>
      <c r="U1773" s="71"/>
    </row>
    <row r="1774" spans="1:21" ht="25.5" customHeight="1">
      <c r="A1774" s="2"/>
      <c r="B1774" s="5" t="s">
        <v>18</v>
      </c>
      <c r="C1774" s="46"/>
      <c r="D1774" s="46"/>
      <c r="E1774" s="46"/>
      <c r="F1774" s="53" t="s">
        <v>18</v>
      </c>
      <c r="G1774" s="46"/>
      <c r="H1774" s="53" t="s">
        <v>18</v>
      </c>
      <c r="I1774" s="5" t="s">
        <v>23</v>
      </c>
      <c r="J1774" s="45" t="s">
        <v>2192</v>
      </c>
      <c r="K1774" s="45" t="s">
        <v>2074</v>
      </c>
      <c r="L1774" s="46">
        <v>760</v>
      </c>
      <c r="M1774" s="46">
        <v>760</v>
      </c>
      <c r="N1774" s="46">
        <v>769</v>
      </c>
      <c r="O1774" s="72">
        <v>0</v>
      </c>
      <c r="P1774" s="72"/>
      <c r="Q1774" s="74">
        <f t="shared" si="429"/>
        <v>0</v>
      </c>
      <c r="R1774" s="74"/>
      <c r="S1774" s="47">
        <f t="shared" si="430"/>
        <v>-100</v>
      </c>
      <c r="T1774" s="71" t="s">
        <v>3751</v>
      </c>
      <c r="U1774" s="71"/>
    </row>
    <row r="1775" spans="1:21">
      <c r="A1775" s="2"/>
      <c r="B1775" s="5" t="s">
        <v>18</v>
      </c>
      <c r="C1775" s="46"/>
      <c r="D1775" s="46"/>
      <c r="E1775" s="46"/>
      <c r="F1775" s="53" t="s">
        <v>18</v>
      </c>
      <c r="G1775" s="46"/>
      <c r="H1775" s="53" t="s">
        <v>18</v>
      </c>
      <c r="I1775" s="5" t="s">
        <v>23</v>
      </c>
      <c r="J1775" s="45" t="s">
        <v>2193</v>
      </c>
      <c r="K1775" s="45" t="s">
        <v>2194</v>
      </c>
      <c r="L1775" s="46">
        <v>1350</v>
      </c>
      <c r="M1775" s="46">
        <v>0</v>
      </c>
      <c r="N1775" s="46">
        <v>0</v>
      </c>
      <c r="O1775" s="72">
        <v>0</v>
      </c>
      <c r="P1775" s="72"/>
      <c r="Q1775" s="74">
        <f t="shared" si="429"/>
        <v>0</v>
      </c>
      <c r="R1775" s="74"/>
      <c r="S1775" s="47">
        <v>0</v>
      </c>
      <c r="T1775" s="71"/>
      <c r="U1775" s="71"/>
    </row>
    <row r="1776" spans="1:21" ht="25.5">
      <c r="A1776" s="2"/>
      <c r="B1776" s="5" t="s">
        <v>18</v>
      </c>
      <c r="C1776" s="46"/>
      <c r="D1776" s="46"/>
      <c r="E1776" s="46"/>
      <c r="F1776" s="53" t="s">
        <v>18</v>
      </c>
      <c r="G1776" s="46"/>
      <c r="H1776" s="53" t="s">
        <v>18</v>
      </c>
      <c r="I1776" s="5" t="s">
        <v>23</v>
      </c>
      <c r="J1776" s="45" t="s">
        <v>2195</v>
      </c>
      <c r="K1776" s="45" t="s">
        <v>101</v>
      </c>
      <c r="L1776" s="46">
        <v>200</v>
      </c>
      <c r="M1776" s="46">
        <v>0</v>
      </c>
      <c r="N1776" s="46">
        <v>300</v>
      </c>
      <c r="O1776" s="72">
        <v>0</v>
      </c>
      <c r="P1776" s="72"/>
      <c r="Q1776" s="74">
        <f t="shared" si="429"/>
        <v>0</v>
      </c>
      <c r="R1776" s="74"/>
      <c r="S1776" s="47">
        <v>0</v>
      </c>
      <c r="T1776" s="71"/>
      <c r="U1776" s="71"/>
    </row>
    <row r="1777" spans="1:21" ht="25.5">
      <c r="A1777" s="2"/>
      <c r="B1777" s="5" t="s">
        <v>18</v>
      </c>
      <c r="C1777" s="46"/>
      <c r="D1777" s="46"/>
      <c r="E1777" s="46"/>
      <c r="F1777" s="53" t="s">
        <v>18</v>
      </c>
      <c r="G1777" s="46"/>
      <c r="H1777" s="53" t="s">
        <v>18</v>
      </c>
      <c r="I1777" s="5" t="s">
        <v>23</v>
      </c>
      <c r="J1777" s="45" t="s">
        <v>2196</v>
      </c>
      <c r="K1777" s="45" t="s">
        <v>416</v>
      </c>
      <c r="L1777" s="46">
        <v>2</v>
      </c>
      <c r="M1777" s="46">
        <v>0</v>
      </c>
      <c r="N1777" s="46">
        <v>4</v>
      </c>
      <c r="O1777" s="72">
        <v>0</v>
      </c>
      <c r="P1777" s="72"/>
      <c r="Q1777" s="74">
        <f t="shared" si="429"/>
        <v>0</v>
      </c>
      <c r="R1777" s="74"/>
      <c r="S1777" s="47">
        <v>0</v>
      </c>
      <c r="T1777" s="71"/>
      <c r="U1777" s="71"/>
    </row>
    <row r="1778" spans="1:21" ht="25.5" customHeight="1">
      <c r="A1778" s="2"/>
      <c r="B1778" s="5" t="s">
        <v>18</v>
      </c>
      <c r="C1778" s="46"/>
      <c r="D1778" s="46"/>
      <c r="E1778" s="46"/>
      <c r="F1778" s="53" t="s">
        <v>18</v>
      </c>
      <c r="G1778" s="46"/>
      <c r="H1778" s="53" t="s">
        <v>18</v>
      </c>
      <c r="I1778" s="5" t="s">
        <v>23</v>
      </c>
      <c r="J1778" s="45" t="s">
        <v>2197</v>
      </c>
      <c r="K1778" s="45" t="s">
        <v>191</v>
      </c>
      <c r="L1778" s="46">
        <v>90</v>
      </c>
      <c r="M1778" s="46">
        <v>90</v>
      </c>
      <c r="N1778" s="46">
        <v>0</v>
      </c>
      <c r="O1778" s="72">
        <v>0</v>
      </c>
      <c r="P1778" s="72"/>
      <c r="Q1778" s="74">
        <f t="shared" si="429"/>
        <v>0</v>
      </c>
      <c r="R1778" s="74"/>
      <c r="S1778" s="47">
        <f t="shared" si="430"/>
        <v>-100</v>
      </c>
      <c r="T1778" s="71" t="s">
        <v>3752</v>
      </c>
      <c r="U1778" s="71"/>
    </row>
    <row r="1779" spans="1:21" ht="25.5" customHeight="1">
      <c r="A1779" s="2"/>
      <c r="B1779" s="5" t="s">
        <v>18</v>
      </c>
      <c r="C1779" s="46"/>
      <c r="D1779" s="46"/>
      <c r="E1779" s="46"/>
      <c r="F1779" s="53" t="s">
        <v>18</v>
      </c>
      <c r="G1779" s="46"/>
      <c r="H1779" s="53" t="s">
        <v>18</v>
      </c>
      <c r="I1779" s="5" t="s">
        <v>23</v>
      </c>
      <c r="J1779" s="45" t="s">
        <v>2197</v>
      </c>
      <c r="K1779" s="45" t="s">
        <v>588</v>
      </c>
      <c r="L1779" s="46">
        <v>100</v>
      </c>
      <c r="M1779" s="46">
        <v>100</v>
      </c>
      <c r="N1779" s="46">
        <v>76</v>
      </c>
      <c r="O1779" s="72">
        <v>87</v>
      </c>
      <c r="P1779" s="72"/>
      <c r="Q1779" s="74">
        <f t="shared" si="429"/>
        <v>87</v>
      </c>
      <c r="R1779" s="74"/>
      <c r="S1779" s="47">
        <f t="shared" si="430"/>
        <v>-13</v>
      </c>
      <c r="T1779" s="71" t="s">
        <v>3753</v>
      </c>
      <c r="U1779" s="71"/>
    </row>
    <row r="1780" spans="1:21">
      <c r="A1780" s="2"/>
      <c r="B1780" s="5" t="s">
        <v>18</v>
      </c>
      <c r="C1780" s="46"/>
      <c r="D1780" s="46"/>
      <c r="E1780" s="46"/>
      <c r="F1780" s="53" t="s">
        <v>18</v>
      </c>
      <c r="G1780" s="46"/>
      <c r="H1780" s="53" t="s">
        <v>18</v>
      </c>
      <c r="I1780" s="5" t="s">
        <v>23</v>
      </c>
      <c r="J1780" s="45" t="s">
        <v>2198</v>
      </c>
      <c r="K1780" s="45" t="s">
        <v>806</v>
      </c>
      <c r="L1780" s="46">
        <v>1</v>
      </c>
      <c r="M1780" s="46">
        <v>0</v>
      </c>
      <c r="N1780" s="46">
        <v>0</v>
      </c>
      <c r="O1780" s="72">
        <v>0</v>
      </c>
      <c r="P1780" s="72"/>
      <c r="Q1780" s="74">
        <f t="shared" si="429"/>
        <v>0</v>
      </c>
      <c r="R1780" s="74"/>
      <c r="S1780" s="47">
        <v>0</v>
      </c>
      <c r="T1780" s="71"/>
      <c r="U1780" s="71"/>
    </row>
    <row r="1781" spans="1:21">
      <c r="A1781" s="2"/>
      <c r="B1781" s="5" t="s">
        <v>18</v>
      </c>
      <c r="C1781" s="46"/>
      <c r="D1781" s="46"/>
      <c r="E1781" s="46"/>
      <c r="F1781" s="53" t="s">
        <v>18</v>
      </c>
      <c r="G1781" s="46"/>
      <c r="H1781" s="53" t="s">
        <v>18</v>
      </c>
      <c r="I1781" s="5" t="s">
        <v>23</v>
      </c>
      <c r="J1781" s="45" t="s">
        <v>2199</v>
      </c>
      <c r="K1781" s="45" t="s">
        <v>806</v>
      </c>
      <c r="L1781" s="46">
        <v>1</v>
      </c>
      <c r="M1781" s="46">
        <v>0</v>
      </c>
      <c r="N1781" s="46">
        <v>2</v>
      </c>
      <c r="O1781" s="72">
        <v>0</v>
      </c>
      <c r="P1781" s="72"/>
      <c r="Q1781" s="74">
        <f t="shared" si="429"/>
        <v>0</v>
      </c>
      <c r="R1781" s="74"/>
      <c r="S1781" s="47">
        <v>0</v>
      </c>
      <c r="T1781" s="71"/>
      <c r="U1781" s="71"/>
    </row>
    <row r="1782" spans="1:21" ht="25.5">
      <c r="A1782" s="2"/>
      <c r="B1782" s="5" t="s">
        <v>18</v>
      </c>
      <c r="C1782" s="46"/>
      <c r="D1782" s="46"/>
      <c r="E1782" s="46"/>
      <c r="F1782" s="53" t="s">
        <v>18</v>
      </c>
      <c r="G1782" s="46"/>
      <c r="H1782" s="53" t="s">
        <v>18</v>
      </c>
      <c r="I1782" s="5" t="s">
        <v>23</v>
      </c>
      <c r="J1782" s="45" t="s">
        <v>2200</v>
      </c>
      <c r="K1782" s="45" t="s">
        <v>806</v>
      </c>
      <c r="L1782" s="46">
        <v>15</v>
      </c>
      <c r="M1782" s="46">
        <v>0</v>
      </c>
      <c r="N1782" s="46">
        <v>30</v>
      </c>
      <c r="O1782" s="72">
        <v>0</v>
      </c>
      <c r="P1782" s="72"/>
      <c r="Q1782" s="74">
        <f t="shared" si="429"/>
        <v>0</v>
      </c>
      <c r="R1782" s="74"/>
      <c r="S1782" s="47">
        <v>0</v>
      </c>
      <c r="T1782" s="71"/>
      <c r="U1782" s="71"/>
    </row>
    <row r="1783" spans="1:21" ht="25.5">
      <c r="A1783" s="2"/>
      <c r="B1783" s="5" t="s">
        <v>18</v>
      </c>
      <c r="C1783" s="46"/>
      <c r="D1783" s="46"/>
      <c r="E1783" s="46"/>
      <c r="F1783" s="53" t="s">
        <v>18</v>
      </c>
      <c r="G1783" s="46"/>
      <c r="H1783" s="53" t="s">
        <v>18</v>
      </c>
      <c r="I1783" s="5" t="s">
        <v>23</v>
      </c>
      <c r="J1783" s="45" t="s">
        <v>2200</v>
      </c>
      <c r="K1783" s="45" t="s">
        <v>1257</v>
      </c>
      <c r="L1783" s="46">
        <v>10</v>
      </c>
      <c r="M1783" s="46">
        <v>0</v>
      </c>
      <c r="N1783" s="46">
        <v>15</v>
      </c>
      <c r="O1783" s="72">
        <v>0</v>
      </c>
      <c r="P1783" s="72"/>
      <c r="Q1783" s="74">
        <f t="shared" si="429"/>
        <v>0</v>
      </c>
      <c r="R1783" s="74"/>
      <c r="S1783" s="47">
        <v>0</v>
      </c>
      <c r="T1783" s="71"/>
      <c r="U1783" s="71"/>
    </row>
    <row r="1784" spans="1:21" ht="25.5" customHeight="1">
      <c r="A1784" s="2"/>
      <c r="B1784" s="5" t="s">
        <v>18</v>
      </c>
      <c r="C1784" s="46"/>
      <c r="D1784" s="46"/>
      <c r="E1784" s="46"/>
      <c r="F1784" s="53" t="s">
        <v>18</v>
      </c>
      <c r="G1784" s="46"/>
      <c r="H1784" s="53" t="s">
        <v>18</v>
      </c>
      <c r="I1784" s="5" t="s">
        <v>23</v>
      </c>
      <c r="J1784" s="45" t="s">
        <v>2201</v>
      </c>
      <c r="K1784" s="45" t="s">
        <v>2105</v>
      </c>
      <c r="L1784" s="46">
        <v>126000</v>
      </c>
      <c r="M1784" s="46">
        <v>126000</v>
      </c>
      <c r="N1784" s="46">
        <v>0</v>
      </c>
      <c r="O1784" s="72">
        <v>0</v>
      </c>
      <c r="P1784" s="72"/>
      <c r="Q1784" s="74">
        <f t="shared" si="429"/>
        <v>0</v>
      </c>
      <c r="R1784" s="74"/>
      <c r="S1784" s="47">
        <f t="shared" si="430"/>
        <v>-100</v>
      </c>
      <c r="T1784" s="71" t="s">
        <v>3751</v>
      </c>
      <c r="U1784" s="71"/>
    </row>
    <row r="1785" spans="1:21" ht="25.5" customHeight="1">
      <c r="A1785" s="2"/>
      <c r="B1785" s="5" t="s">
        <v>18</v>
      </c>
      <c r="C1785" s="46"/>
      <c r="D1785" s="46"/>
      <c r="E1785" s="46"/>
      <c r="F1785" s="53" t="s">
        <v>18</v>
      </c>
      <c r="G1785" s="46"/>
      <c r="H1785" s="53" t="s">
        <v>18</v>
      </c>
      <c r="I1785" s="5" t="s">
        <v>23</v>
      </c>
      <c r="J1785" s="45" t="s">
        <v>2202</v>
      </c>
      <c r="K1785" s="45" t="s">
        <v>588</v>
      </c>
      <c r="L1785" s="46">
        <v>100</v>
      </c>
      <c r="M1785" s="46">
        <v>100</v>
      </c>
      <c r="N1785" s="46">
        <v>297</v>
      </c>
      <c r="O1785" s="72">
        <v>0</v>
      </c>
      <c r="P1785" s="72"/>
      <c r="Q1785" s="74">
        <f t="shared" si="429"/>
        <v>0</v>
      </c>
      <c r="R1785" s="74"/>
      <c r="S1785" s="47">
        <f t="shared" si="430"/>
        <v>-100</v>
      </c>
      <c r="T1785" s="71" t="s">
        <v>3751</v>
      </c>
      <c r="U1785" s="71"/>
    </row>
    <row r="1786" spans="1:21" ht="25.5">
      <c r="A1786" s="2"/>
      <c r="B1786" s="5" t="s">
        <v>18</v>
      </c>
      <c r="C1786" s="46"/>
      <c r="D1786" s="46"/>
      <c r="E1786" s="46"/>
      <c r="F1786" s="53" t="s">
        <v>18</v>
      </c>
      <c r="G1786" s="46"/>
      <c r="H1786" s="53" t="s">
        <v>18</v>
      </c>
      <c r="I1786" s="5" t="s">
        <v>23</v>
      </c>
      <c r="J1786" s="45" t="s">
        <v>2203</v>
      </c>
      <c r="K1786" s="45" t="s">
        <v>53</v>
      </c>
      <c r="L1786" s="46">
        <v>500000</v>
      </c>
      <c r="M1786" s="46">
        <v>500000</v>
      </c>
      <c r="N1786" s="46">
        <v>0</v>
      </c>
      <c r="O1786" s="72">
        <v>500000</v>
      </c>
      <c r="P1786" s="72"/>
      <c r="Q1786" s="74">
        <f t="shared" si="429"/>
        <v>100</v>
      </c>
      <c r="R1786" s="74"/>
      <c r="S1786" s="47">
        <f t="shared" si="430"/>
        <v>0</v>
      </c>
      <c r="T1786" s="71"/>
      <c r="U1786" s="71"/>
    </row>
    <row r="1787" spans="1:21" ht="25.5">
      <c r="A1787" s="2"/>
      <c r="B1787" s="5" t="s">
        <v>18</v>
      </c>
      <c r="C1787" s="46"/>
      <c r="D1787" s="46"/>
      <c r="E1787" s="46"/>
      <c r="F1787" s="53" t="s">
        <v>18</v>
      </c>
      <c r="G1787" s="46"/>
      <c r="H1787" s="53" t="s">
        <v>18</v>
      </c>
      <c r="I1787" s="5" t="s">
        <v>23</v>
      </c>
      <c r="J1787" s="45" t="s">
        <v>2204</v>
      </c>
      <c r="K1787" s="45" t="s">
        <v>2058</v>
      </c>
      <c r="L1787" s="46">
        <v>14000</v>
      </c>
      <c r="M1787" s="46">
        <v>0</v>
      </c>
      <c r="N1787" s="46">
        <v>0</v>
      </c>
      <c r="O1787" s="72">
        <v>0</v>
      </c>
      <c r="P1787" s="72"/>
      <c r="Q1787" s="74">
        <f t="shared" si="429"/>
        <v>0</v>
      </c>
      <c r="R1787" s="74"/>
      <c r="S1787" s="47">
        <v>0</v>
      </c>
      <c r="T1787" s="71"/>
      <c r="U1787" s="71"/>
    </row>
    <row r="1788" spans="1:21">
      <c r="A1788" s="2"/>
      <c r="B1788" s="5" t="s">
        <v>18</v>
      </c>
      <c r="C1788" s="46"/>
      <c r="D1788" s="46"/>
      <c r="E1788" s="46"/>
      <c r="F1788" s="53" t="s">
        <v>18</v>
      </c>
      <c r="G1788" s="46"/>
      <c r="H1788" s="53" t="s">
        <v>18</v>
      </c>
      <c r="I1788" s="5" t="s">
        <v>23</v>
      </c>
      <c r="J1788" s="45" t="s">
        <v>2205</v>
      </c>
      <c r="K1788" s="45" t="s">
        <v>293</v>
      </c>
      <c r="L1788" s="46">
        <v>280</v>
      </c>
      <c r="M1788" s="46">
        <v>0</v>
      </c>
      <c r="N1788" s="46">
        <v>0</v>
      </c>
      <c r="O1788" s="72">
        <v>0</v>
      </c>
      <c r="P1788" s="72"/>
      <c r="Q1788" s="74">
        <f t="shared" si="429"/>
        <v>0</v>
      </c>
      <c r="R1788" s="74"/>
      <c r="S1788" s="47">
        <v>0</v>
      </c>
      <c r="T1788" s="71"/>
      <c r="U1788" s="71"/>
    </row>
    <row r="1789" spans="1:21">
      <c r="A1789" s="2"/>
      <c r="B1789" s="5" t="s">
        <v>18</v>
      </c>
      <c r="C1789" s="46"/>
      <c r="D1789" s="46"/>
      <c r="E1789" s="46"/>
      <c r="F1789" s="53" t="s">
        <v>18</v>
      </c>
      <c r="G1789" s="46"/>
      <c r="H1789" s="53" t="s">
        <v>18</v>
      </c>
      <c r="I1789" s="5" t="s">
        <v>23</v>
      </c>
      <c r="J1789" s="45" t="s">
        <v>2205</v>
      </c>
      <c r="K1789" s="45" t="s">
        <v>2064</v>
      </c>
      <c r="L1789" s="46">
        <v>150</v>
      </c>
      <c r="M1789" s="46">
        <v>0</v>
      </c>
      <c r="N1789" s="46">
        <v>0</v>
      </c>
      <c r="O1789" s="72">
        <v>0</v>
      </c>
      <c r="P1789" s="72"/>
      <c r="Q1789" s="74">
        <f t="shared" si="429"/>
        <v>0</v>
      </c>
      <c r="R1789" s="74"/>
      <c r="S1789" s="47">
        <v>0</v>
      </c>
      <c r="T1789" s="71"/>
      <c r="U1789" s="71"/>
    </row>
    <row r="1790" spans="1:21" ht="12.75" customHeight="1">
      <c r="A1790" s="2"/>
      <c r="B1790" s="5" t="s">
        <v>18</v>
      </c>
      <c r="C1790" s="46"/>
      <c r="D1790" s="46"/>
      <c r="E1790" s="46"/>
      <c r="F1790" s="53" t="s">
        <v>18</v>
      </c>
      <c r="G1790" s="46"/>
      <c r="H1790" s="53" t="s">
        <v>18</v>
      </c>
      <c r="I1790" s="5" t="s">
        <v>23</v>
      </c>
      <c r="J1790" s="45" t="s">
        <v>2206</v>
      </c>
      <c r="K1790" s="45" t="s">
        <v>293</v>
      </c>
      <c r="L1790" s="46">
        <v>150</v>
      </c>
      <c r="M1790" s="46">
        <v>150</v>
      </c>
      <c r="N1790" s="46">
        <v>0</v>
      </c>
      <c r="O1790" s="72">
        <v>0</v>
      </c>
      <c r="P1790" s="72"/>
      <c r="Q1790" s="74">
        <f t="shared" si="429"/>
        <v>0</v>
      </c>
      <c r="R1790" s="74"/>
      <c r="S1790" s="47">
        <f t="shared" si="430"/>
        <v>-100</v>
      </c>
      <c r="T1790" s="71" t="s">
        <v>3751</v>
      </c>
      <c r="U1790" s="71"/>
    </row>
    <row r="1791" spans="1:21" ht="12.75" customHeight="1">
      <c r="A1791" s="2"/>
      <c r="B1791" s="5" t="s">
        <v>18</v>
      </c>
      <c r="C1791" s="46"/>
      <c r="D1791" s="46"/>
      <c r="E1791" s="46"/>
      <c r="F1791" s="53" t="s">
        <v>18</v>
      </c>
      <c r="G1791" s="46"/>
      <c r="H1791" s="53" t="s">
        <v>18</v>
      </c>
      <c r="I1791" s="5" t="s">
        <v>23</v>
      </c>
      <c r="J1791" s="45" t="s">
        <v>2206</v>
      </c>
      <c r="K1791" s="45" t="s">
        <v>2064</v>
      </c>
      <c r="L1791" s="46">
        <v>500</v>
      </c>
      <c r="M1791" s="46">
        <v>500</v>
      </c>
      <c r="N1791" s="46">
        <v>0</v>
      </c>
      <c r="O1791" s="72">
        <v>0</v>
      </c>
      <c r="P1791" s="72"/>
      <c r="Q1791" s="74">
        <f t="shared" si="429"/>
        <v>0</v>
      </c>
      <c r="R1791" s="74"/>
      <c r="S1791" s="47">
        <f t="shared" si="430"/>
        <v>-100</v>
      </c>
      <c r="T1791" s="71" t="s">
        <v>3751</v>
      </c>
      <c r="U1791" s="71"/>
    </row>
    <row r="1792" spans="1:21">
      <c r="A1792" s="2"/>
      <c r="B1792" s="5" t="s">
        <v>29</v>
      </c>
      <c r="C1792" s="46">
        <v>731476645</v>
      </c>
      <c r="D1792" s="46">
        <v>431069291</v>
      </c>
      <c r="E1792" s="46">
        <f>D1792-C1792</f>
        <v>-300407354</v>
      </c>
      <c r="F1792" s="53">
        <f>IFERROR((D1792/C1792-1)*100,0)</f>
        <v>-41.068618670661728</v>
      </c>
      <c r="G1792" s="46">
        <v>1280766883</v>
      </c>
      <c r="H1792" s="53">
        <v>33.700000000000003</v>
      </c>
      <c r="I1792" s="5" t="s">
        <v>18</v>
      </c>
      <c r="J1792" s="45" t="s">
        <v>18</v>
      </c>
      <c r="K1792" s="45" t="s">
        <v>18</v>
      </c>
      <c r="L1792" s="46"/>
      <c r="M1792" s="46"/>
      <c r="N1792" s="46"/>
      <c r="O1792" s="72"/>
      <c r="P1792" s="72"/>
      <c r="Q1792" s="70" t="s">
        <v>18</v>
      </c>
      <c r="R1792" s="70"/>
      <c r="S1792" s="44" t="s">
        <v>18</v>
      </c>
      <c r="T1792" s="71" t="s">
        <v>18</v>
      </c>
      <c r="U1792" s="71"/>
    </row>
    <row r="1793" spans="1:21" ht="25.5">
      <c r="A1793" s="23" t="s">
        <v>2207</v>
      </c>
      <c r="B1793" s="5" t="s">
        <v>18</v>
      </c>
      <c r="C1793" s="46"/>
      <c r="D1793" s="46"/>
      <c r="E1793" s="46"/>
      <c r="F1793" s="53" t="s">
        <v>18</v>
      </c>
      <c r="G1793" s="46"/>
      <c r="H1793" s="53" t="s">
        <v>18</v>
      </c>
      <c r="I1793" s="5" t="s">
        <v>18</v>
      </c>
      <c r="J1793" s="45" t="s">
        <v>18</v>
      </c>
      <c r="K1793" s="45" t="s">
        <v>18</v>
      </c>
      <c r="L1793" s="46"/>
      <c r="M1793" s="46"/>
      <c r="N1793" s="46"/>
      <c r="O1793" s="72"/>
      <c r="P1793" s="72"/>
      <c r="Q1793" s="70" t="s">
        <v>18</v>
      </c>
      <c r="R1793" s="70"/>
      <c r="S1793" s="44" t="s">
        <v>18</v>
      </c>
      <c r="T1793" s="71" t="s">
        <v>18</v>
      </c>
      <c r="U1793" s="71"/>
    </row>
    <row r="1794" spans="1:21" ht="25.5">
      <c r="A1794" s="45" t="s">
        <v>2208</v>
      </c>
      <c r="B1794" s="5" t="s">
        <v>32</v>
      </c>
      <c r="C1794" s="46">
        <v>50530930</v>
      </c>
      <c r="D1794" s="46">
        <v>66850838</v>
      </c>
      <c r="E1794" s="46">
        <f>D1794-C1794</f>
        <v>16319908</v>
      </c>
      <c r="F1794" s="53">
        <f>IFERROR((D1794/C1794-1)*100,0)</f>
        <v>32.296868472438554</v>
      </c>
      <c r="G1794" s="46">
        <v>104161911</v>
      </c>
      <c r="H1794" s="53">
        <v>64.2</v>
      </c>
      <c r="I1794" s="5" t="s">
        <v>18</v>
      </c>
      <c r="J1794" s="45" t="s">
        <v>18</v>
      </c>
      <c r="K1794" s="45" t="s">
        <v>18</v>
      </c>
      <c r="L1794" s="46"/>
      <c r="M1794" s="46"/>
      <c r="N1794" s="46"/>
      <c r="O1794" s="72"/>
      <c r="P1794" s="72"/>
      <c r="Q1794" s="70" t="s">
        <v>18</v>
      </c>
      <c r="R1794" s="70"/>
      <c r="S1794" s="44" t="s">
        <v>18</v>
      </c>
      <c r="T1794" s="71" t="s">
        <v>18</v>
      </c>
      <c r="U1794" s="71"/>
    </row>
    <row r="1795" spans="1:21" ht="25.5" customHeight="1">
      <c r="A1795" s="45" t="s">
        <v>2209</v>
      </c>
      <c r="B1795" s="5" t="s">
        <v>18</v>
      </c>
      <c r="C1795" s="46"/>
      <c r="D1795" s="46"/>
      <c r="E1795" s="46"/>
      <c r="F1795" s="53" t="s">
        <v>18</v>
      </c>
      <c r="G1795" s="46"/>
      <c r="H1795" s="53" t="s">
        <v>18</v>
      </c>
      <c r="I1795" s="5" t="s">
        <v>23</v>
      </c>
      <c r="J1795" s="45" t="s">
        <v>2210</v>
      </c>
      <c r="K1795" s="45" t="s">
        <v>2211</v>
      </c>
      <c r="L1795" s="46">
        <v>10</v>
      </c>
      <c r="M1795" s="46">
        <v>6</v>
      </c>
      <c r="N1795" s="46">
        <v>7</v>
      </c>
      <c r="O1795" s="72">
        <v>9</v>
      </c>
      <c r="P1795" s="72"/>
      <c r="Q1795" s="74">
        <f t="shared" ref="Q1795:Q1798" si="431">+O1795/L1795*100</f>
        <v>90</v>
      </c>
      <c r="R1795" s="74"/>
      <c r="S1795" s="47">
        <f t="shared" ref="S1795:S1798" si="432">(+O1795/M1795-1)*100</f>
        <v>50</v>
      </c>
      <c r="T1795" s="71" t="s">
        <v>2212</v>
      </c>
      <c r="U1795" s="71"/>
    </row>
    <row r="1796" spans="1:21" ht="12.75" customHeight="1">
      <c r="A1796" s="2"/>
      <c r="B1796" s="5" t="s">
        <v>18</v>
      </c>
      <c r="C1796" s="46"/>
      <c r="D1796" s="46"/>
      <c r="E1796" s="46"/>
      <c r="F1796" s="53" t="s">
        <v>18</v>
      </c>
      <c r="G1796" s="46"/>
      <c r="H1796" s="53" t="s">
        <v>18</v>
      </c>
      <c r="I1796" s="5" t="s">
        <v>23</v>
      </c>
      <c r="J1796" s="45" t="s">
        <v>2213</v>
      </c>
      <c r="K1796" s="45" t="s">
        <v>2214</v>
      </c>
      <c r="L1796" s="46">
        <v>55</v>
      </c>
      <c r="M1796" s="46">
        <v>40</v>
      </c>
      <c r="N1796" s="46">
        <v>37</v>
      </c>
      <c r="O1796" s="72">
        <v>29</v>
      </c>
      <c r="P1796" s="72"/>
      <c r="Q1796" s="74">
        <f t="shared" si="431"/>
        <v>52.72727272727272</v>
      </c>
      <c r="R1796" s="74"/>
      <c r="S1796" s="47">
        <f t="shared" si="432"/>
        <v>-27.500000000000004</v>
      </c>
      <c r="T1796" s="71" t="s">
        <v>2215</v>
      </c>
      <c r="U1796" s="71"/>
    </row>
    <row r="1797" spans="1:21" ht="12.75" customHeight="1">
      <c r="A1797" s="2"/>
      <c r="B1797" s="5" t="s">
        <v>18</v>
      </c>
      <c r="C1797" s="46"/>
      <c r="D1797" s="46"/>
      <c r="E1797" s="46"/>
      <c r="F1797" s="53" t="s">
        <v>18</v>
      </c>
      <c r="G1797" s="46"/>
      <c r="H1797" s="53" t="s">
        <v>18</v>
      </c>
      <c r="I1797" s="5" t="s">
        <v>23</v>
      </c>
      <c r="J1797" s="45" t="s">
        <v>2216</v>
      </c>
      <c r="K1797" s="45" t="s">
        <v>209</v>
      </c>
      <c r="L1797" s="46">
        <v>172</v>
      </c>
      <c r="M1797" s="46">
        <v>70</v>
      </c>
      <c r="N1797" s="46">
        <v>116</v>
      </c>
      <c r="O1797" s="72">
        <v>86</v>
      </c>
      <c r="P1797" s="72"/>
      <c r="Q1797" s="74">
        <f t="shared" si="431"/>
        <v>50</v>
      </c>
      <c r="R1797" s="74"/>
      <c r="S1797" s="47">
        <f t="shared" si="432"/>
        <v>22.857142857142865</v>
      </c>
      <c r="T1797" s="71" t="s">
        <v>2217</v>
      </c>
      <c r="U1797" s="71"/>
    </row>
    <row r="1798" spans="1:21" ht="12.75" customHeight="1">
      <c r="A1798" s="2"/>
      <c r="B1798" s="5" t="s">
        <v>18</v>
      </c>
      <c r="C1798" s="46"/>
      <c r="D1798" s="46"/>
      <c r="E1798" s="46"/>
      <c r="F1798" s="53" t="s">
        <v>18</v>
      </c>
      <c r="G1798" s="46"/>
      <c r="H1798" s="53" t="s">
        <v>18</v>
      </c>
      <c r="I1798" s="5" t="s">
        <v>23</v>
      </c>
      <c r="J1798" s="45" t="s">
        <v>2218</v>
      </c>
      <c r="K1798" s="45" t="s">
        <v>209</v>
      </c>
      <c r="L1798" s="46">
        <v>580</v>
      </c>
      <c r="M1798" s="46">
        <v>405</v>
      </c>
      <c r="N1798" s="46">
        <v>353</v>
      </c>
      <c r="O1798" s="72">
        <v>454</v>
      </c>
      <c r="P1798" s="72"/>
      <c r="Q1798" s="74">
        <f t="shared" si="431"/>
        <v>78.275862068965523</v>
      </c>
      <c r="R1798" s="74"/>
      <c r="S1798" s="47">
        <f t="shared" si="432"/>
        <v>12.098765432098757</v>
      </c>
      <c r="T1798" s="71" t="s">
        <v>2219</v>
      </c>
      <c r="U1798" s="71"/>
    </row>
    <row r="1799" spans="1:21">
      <c r="A1799" s="2"/>
      <c r="B1799" s="5" t="s">
        <v>29</v>
      </c>
      <c r="C1799" s="46">
        <v>50530930</v>
      </c>
      <c r="D1799" s="46">
        <v>66850838</v>
      </c>
      <c r="E1799" s="46">
        <f t="shared" ref="E1799:E1800" si="433">D1799-C1799</f>
        <v>16319908</v>
      </c>
      <c r="F1799" s="53">
        <f>IFERROR((D1799/C1799-1)*100,0)</f>
        <v>32.296868472438554</v>
      </c>
      <c r="G1799" s="46">
        <v>104161911</v>
      </c>
      <c r="H1799" s="53">
        <v>64.2</v>
      </c>
      <c r="I1799" s="5" t="s">
        <v>18</v>
      </c>
      <c r="J1799" s="45" t="s">
        <v>18</v>
      </c>
      <c r="K1799" s="45" t="s">
        <v>18</v>
      </c>
      <c r="L1799" s="46"/>
      <c r="M1799" s="46"/>
      <c r="N1799" s="46"/>
      <c r="O1799" s="72"/>
      <c r="P1799" s="72"/>
      <c r="Q1799" s="70" t="s">
        <v>18</v>
      </c>
      <c r="R1799" s="70"/>
      <c r="S1799" s="44" t="s">
        <v>18</v>
      </c>
      <c r="T1799" s="71" t="s">
        <v>18</v>
      </c>
      <c r="U1799" s="71"/>
    </row>
    <row r="1800" spans="1:21" ht="25.5">
      <c r="A1800" s="23" t="s">
        <v>2220</v>
      </c>
      <c r="B1800" s="5"/>
      <c r="C1800" s="46">
        <f>+C1799+C1792+C1769+C1745+C1730+C1724+C1716+C1690+C1682+C1679+C1657+C1642+C1638+C1615</f>
        <v>42230619979</v>
      </c>
      <c r="D1800" s="46">
        <f>+D1799+D1792+D1769+D1745+D1730+D1724+D1716+D1690+D1682+D1679+D1657+D1642+D1638+D1615</f>
        <v>49549215048</v>
      </c>
      <c r="E1800" s="46">
        <f t="shared" si="433"/>
        <v>7318595069</v>
      </c>
      <c r="F1800" s="53">
        <f>IFERROR((D1800/C1800-1)*100,0)</f>
        <v>17.330067786452851</v>
      </c>
      <c r="G1800" s="46">
        <f>+G1799+G1792+G1769+G1745+G1730+G1724+G1716+G1690+G1682+G1679+G1657+G1642+G1638+G1615</f>
        <v>71431566411</v>
      </c>
      <c r="H1800" s="53">
        <f>+D1800/G1800*100</f>
        <v>69.365992568195651</v>
      </c>
      <c r="I1800" s="5" t="s">
        <v>18</v>
      </c>
      <c r="J1800" s="45" t="s">
        <v>18</v>
      </c>
      <c r="K1800" s="45" t="s">
        <v>18</v>
      </c>
      <c r="L1800" s="46"/>
      <c r="M1800" s="46"/>
      <c r="N1800" s="46"/>
      <c r="O1800" s="72"/>
      <c r="P1800" s="72"/>
      <c r="Q1800" s="70" t="s">
        <v>18</v>
      </c>
      <c r="R1800" s="70"/>
      <c r="S1800" s="44" t="s">
        <v>18</v>
      </c>
      <c r="T1800" s="71" t="s">
        <v>18</v>
      </c>
      <c r="U1800" s="71"/>
    </row>
    <row r="1801" spans="1:21" ht="25.5">
      <c r="A1801" s="7" t="s">
        <v>2221</v>
      </c>
      <c r="B1801" s="8" t="s">
        <v>18</v>
      </c>
      <c r="C1801" s="48"/>
      <c r="D1801" s="48"/>
      <c r="E1801" s="48"/>
      <c r="F1801" s="61" t="s">
        <v>18</v>
      </c>
      <c r="G1801" s="48"/>
      <c r="H1801" s="61" t="s">
        <v>18</v>
      </c>
      <c r="I1801" s="8" t="s">
        <v>18</v>
      </c>
      <c r="J1801" s="43" t="s">
        <v>18</v>
      </c>
      <c r="K1801" s="43" t="s">
        <v>18</v>
      </c>
      <c r="L1801" s="48"/>
      <c r="M1801" s="48"/>
      <c r="N1801" s="48"/>
      <c r="O1801" s="75"/>
      <c r="P1801" s="75"/>
      <c r="Q1801" s="68" t="s">
        <v>18</v>
      </c>
      <c r="R1801" s="68"/>
      <c r="S1801" s="42" t="s">
        <v>18</v>
      </c>
      <c r="T1801" s="69" t="s">
        <v>18</v>
      </c>
      <c r="U1801" s="69"/>
    </row>
    <row r="1802" spans="1:21" ht="25.5">
      <c r="A1802" s="23" t="s">
        <v>2222</v>
      </c>
      <c r="B1802" s="5" t="s">
        <v>18</v>
      </c>
      <c r="C1802" s="46"/>
      <c r="D1802" s="46"/>
      <c r="E1802" s="46"/>
      <c r="F1802" s="53" t="s">
        <v>18</v>
      </c>
      <c r="G1802" s="46"/>
      <c r="H1802" s="53" t="s">
        <v>18</v>
      </c>
      <c r="I1802" s="5" t="s">
        <v>18</v>
      </c>
      <c r="J1802" s="45" t="s">
        <v>18</v>
      </c>
      <c r="K1802" s="45" t="s">
        <v>18</v>
      </c>
      <c r="L1802" s="46"/>
      <c r="M1802" s="46"/>
      <c r="N1802" s="46"/>
      <c r="O1802" s="72"/>
      <c r="P1802" s="72"/>
      <c r="Q1802" s="70" t="s">
        <v>18</v>
      </c>
      <c r="R1802" s="70"/>
      <c r="S1802" s="44" t="s">
        <v>18</v>
      </c>
      <c r="T1802" s="71" t="s">
        <v>18</v>
      </c>
      <c r="U1802" s="71"/>
    </row>
    <row r="1803" spans="1:21" ht="25.5">
      <c r="A1803" s="45" t="s">
        <v>2223</v>
      </c>
      <c r="B1803" s="5" t="s">
        <v>310</v>
      </c>
      <c r="C1803" s="46">
        <v>3990514143</v>
      </c>
      <c r="D1803" s="46">
        <v>5837870142</v>
      </c>
      <c r="E1803" s="46">
        <f>D1803-C1803</f>
        <v>1847355999</v>
      </c>
      <c r="F1803" s="53">
        <f>IFERROR((D1803/C1803-1)*100,0)</f>
        <v>46.293683791111427</v>
      </c>
      <c r="G1803" s="46">
        <v>6625381748</v>
      </c>
      <c r="H1803" s="53">
        <v>88.1</v>
      </c>
      <c r="I1803" s="5" t="s">
        <v>18</v>
      </c>
      <c r="J1803" s="45" t="s">
        <v>18</v>
      </c>
      <c r="K1803" s="45" t="s">
        <v>18</v>
      </c>
      <c r="L1803" s="46"/>
      <c r="M1803" s="46"/>
      <c r="N1803" s="46"/>
      <c r="O1803" s="72"/>
      <c r="P1803" s="72"/>
      <c r="Q1803" s="70" t="s">
        <v>18</v>
      </c>
      <c r="R1803" s="70"/>
      <c r="S1803" s="44" t="s">
        <v>18</v>
      </c>
      <c r="T1803" s="71" t="s">
        <v>18</v>
      </c>
      <c r="U1803" s="71"/>
    </row>
    <row r="1804" spans="1:21" ht="25.5">
      <c r="A1804" s="45" t="s">
        <v>2224</v>
      </c>
      <c r="B1804" s="5" t="s">
        <v>18</v>
      </c>
      <c r="C1804" s="46"/>
      <c r="D1804" s="46"/>
      <c r="E1804" s="46"/>
      <c r="F1804" s="53" t="s">
        <v>18</v>
      </c>
      <c r="G1804" s="46"/>
      <c r="H1804" s="53" t="s">
        <v>18</v>
      </c>
      <c r="I1804" s="5" t="s">
        <v>23</v>
      </c>
      <c r="J1804" s="45" t="s">
        <v>1864</v>
      </c>
      <c r="K1804" s="45" t="s">
        <v>1865</v>
      </c>
      <c r="L1804" s="46">
        <v>3500</v>
      </c>
      <c r="M1804" s="46">
        <v>2800</v>
      </c>
      <c r="N1804" s="46">
        <v>3001</v>
      </c>
      <c r="O1804" s="72">
        <v>2800</v>
      </c>
      <c r="P1804" s="72"/>
      <c r="Q1804" s="74">
        <v>80</v>
      </c>
      <c r="R1804" s="74"/>
      <c r="S1804" s="47">
        <v>0</v>
      </c>
      <c r="T1804" s="71" t="s">
        <v>18</v>
      </c>
      <c r="U1804" s="71"/>
    </row>
    <row r="1805" spans="1:21" ht="14.25" customHeight="1">
      <c r="A1805" s="2"/>
      <c r="B1805" s="5" t="s">
        <v>18</v>
      </c>
      <c r="C1805" s="46"/>
      <c r="D1805" s="46"/>
      <c r="E1805" s="46"/>
      <c r="F1805" s="53" t="s">
        <v>18</v>
      </c>
      <c r="G1805" s="46"/>
      <c r="H1805" s="53" t="s">
        <v>18</v>
      </c>
      <c r="I1805" s="5" t="s">
        <v>23</v>
      </c>
      <c r="J1805" s="45" t="s">
        <v>2225</v>
      </c>
      <c r="K1805" s="45" t="s">
        <v>80</v>
      </c>
      <c r="L1805" s="46">
        <v>310</v>
      </c>
      <c r="M1805" s="46">
        <v>235</v>
      </c>
      <c r="N1805" s="46">
        <v>62</v>
      </c>
      <c r="O1805" s="72">
        <v>79</v>
      </c>
      <c r="P1805" s="72"/>
      <c r="Q1805" s="74">
        <v>25.5</v>
      </c>
      <c r="R1805" s="74"/>
      <c r="S1805" s="47">
        <v>-66.400000000000006</v>
      </c>
      <c r="T1805" s="71" t="s">
        <v>2226</v>
      </c>
      <c r="U1805" s="71"/>
    </row>
    <row r="1806" spans="1:21" ht="14.25" customHeight="1">
      <c r="A1806" s="2"/>
      <c r="B1806" s="5" t="s">
        <v>18</v>
      </c>
      <c r="C1806" s="46"/>
      <c r="D1806" s="46"/>
      <c r="E1806" s="46"/>
      <c r="F1806" s="53" t="s">
        <v>18</v>
      </c>
      <c r="G1806" s="46"/>
      <c r="H1806" s="53" t="s">
        <v>18</v>
      </c>
      <c r="I1806" s="5" t="s">
        <v>23</v>
      </c>
      <c r="J1806" s="45" t="s">
        <v>2227</v>
      </c>
      <c r="K1806" s="45" t="s">
        <v>2228</v>
      </c>
      <c r="L1806" s="46">
        <v>250</v>
      </c>
      <c r="M1806" s="46">
        <v>190</v>
      </c>
      <c r="N1806" s="46">
        <v>88</v>
      </c>
      <c r="O1806" s="72">
        <v>63</v>
      </c>
      <c r="P1806" s="72"/>
      <c r="Q1806" s="74">
        <v>25.2</v>
      </c>
      <c r="R1806" s="74"/>
      <c r="S1806" s="47">
        <v>-66.8</v>
      </c>
      <c r="T1806" s="71" t="s">
        <v>2229</v>
      </c>
      <c r="U1806" s="71"/>
    </row>
    <row r="1807" spans="1:21">
      <c r="A1807" s="2"/>
      <c r="B1807" s="5" t="s">
        <v>29</v>
      </c>
      <c r="C1807" s="46">
        <v>3990514143</v>
      </c>
      <c r="D1807" s="46">
        <v>5837870142</v>
      </c>
      <c r="E1807" s="46">
        <f t="shared" ref="E1807:E1808" si="434">D1807-C1807</f>
        <v>1847355999</v>
      </c>
      <c r="F1807" s="53">
        <f t="shared" ref="F1807:F1808" si="435">IFERROR((D1807/C1807-1)*100,0)</f>
        <v>46.293683791111427</v>
      </c>
      <c r="G1807" s="46">
        <v>6625381748</v>
      </c>
      <c r="H1807" s="53">
        <v>88.1</v>
      </c>
      <c r="I1807" s="5" t="s">
        <v>18</v>
      </c>
      <c r="J1807" s="45" t="s">
        <v>18</v>
      </c>
      <c r="K1807" s="45" t="s">
        <v>18</v>
      </c>
      <c r="L1807" s="46"/>
      <c r="M1807" s="46"/>
      <c r="N1807" s="46"/>
      <c r="O1807" s="72"/>
      <c r="P1807" s="72"/>
      <c r="Q1807" s="70" t="s">
        <v>18</v>
      </c>
      <c r="R1807" s="70"/>
      <c r="S1807" s="44" t="s">
        <v>18</v>
      </c>
      <c r="T1807" s="71" t="s">
        <v>18</v>
      </c>
      <c r="U1807" s="71"/>
    </row>
    <row r="1808" spans="1:21" ht="25.5">
      <c r="A1808" s="45" t="s">
        <v>2230</v>
      </c>
      <c r="B1808" s="5" t="s">
        <v>310</v>
      </c>
      <c r="C1808" s="46">
        <v>14220387</v>
      </c>
      <c r="D1808" s="46">
        <v>17353341</v>
      </c>
      <c r="E1808" s="46">
        <f t="shared" si="434"/>
        <v>3132954</v>
      </c>
      <c r="F1808" s="53">
        <f t="shared" si="435"/>
        <v>22.031425727021347</v>
      </c>
      <c r="G1808" s="46">
        <v>33476077</v>
      </c>
      <c r="H1808" s="53">
        <v>51.8</v>
      </c>
      <c r="I1808" s="5" t="s">
        <v>18</v>
      </c>
      <c r="J1808" s="45" t="s">
        <v>18</v>
      </c>
      <c r="K1808" s="45" t="s">
        <v>18</v>
      </c>
      <c r="L1808" s="46"/>
      <c r="M1808" s="46"/>
      <c r="N1808" s="46"/>
      <c r="O1808" s="72"/>
      <c r="P1808" s="72"/>
      <c r="Q1808" s="70" t="s">
        <v>18</v>
      </c>
      <c r="R1808" s="70"/>
      <c r="S1808" s="44" t="s">
        <v>18</v>
      </c>
      <c r="T1808" s="71" t="s">
        <v>18</v>
      </c>
      <c r="U1808" s="71"/>
    </row>
    <row r="1809" spans="1:21" ht="28.5" customHeight="1">
      <c r="A1809" s="45" t="s">
        <v>2231</v>
      </c>
      <c r="B1809" s="5" t="s">
        <v>18</v>
      </c>
      <c r="C1809" s="46"/>
      <c r="D1809" s="46"/>
      <c r="E1809" s="46"/>
      <c r="F1809" s="53" t="s">
        <v>18</v>
      </c>
      <c r="G1809" s="46"/>
      <c r="H1809" s="53" t="s">
        <v>18</v>
      </c>
      <c r="I1809" s="5" t="s">
        <v>23</v>
      </c>
      <c r="J1809" s="45" t="s">
        <v>39</v>
      </c>
      <c r="K1809" s="45" t="s">
        <v>40</v>
      </c>
      <c r="L1809" s="46">
        <v>140000</v>
      </c>
      <c r="M1809" s="46">
        <v>120000</v>
      </c>
      <c r="N1809" s="46">
        <v>130914</v>
      </c>
      <c r="O1809" s="72">
        <v>137404</v>
      </c>
      <c r="P1809" s="72"/>
      <c r="Q1809" s="74">
        <v>98.1</v>
      </c>
      <c r="R1809" s="74"/>
      <c r="S1809" s="47">
        <v>14.5</v>
      </c>
      <c r="T1809" s="71" t="s">
        <v>2232</v>
      </c>
      <c r="U1809" s="71"/>
    </row>
    <row r="1810" spans="1:21" ht="14.25" customHeight="1">
      <c r="A1810" s="2"/>
      <c r="B1810" s="5" t="s">
        <v>18</v>
      </c>
      <c r="C1810" s="46"/>
      <c r="D1810" s="46"/>
      <c r="E1810" s="46"/>
      <c r="F1810" s="53" t="s">
        <v>18</v>
      </c>
      <c r="G1810" s="46"/>
      <c r="H1810" s="53" t="s">
        <v>18</v>
      </c>
      <c r="I1810" s="5" t="s">
        <v>23</v>
      </c>
      <c r="J1810" s="45" t="s">
        <v>39</v>
      </c>
      <c r="K1810" s="45" t="s">
        <v>2066</v>
      </c>
      <c r="L1810" s="46">
        <v>102000</v>
      </c>
      <c r="M1810" s="46">
        <v>70000</v>
      </c>
      <c r="N1810" s="46">
        <v>55124</v>
      </c>
      <c r="O1810" s="72">
        <v>58241</v>
      </c>
      <c r="P1810" s="72"/>
      <c r="Q1810" s="74">
        <v>57.1</v>
      </c>
      <c r="R1810" s="74"/>
      <c r="S1810" s="47">
        <v>-16.8</v>
      </c>
      <c r="T1810" s="71" t="s">
        <v>2233</v>
      </c>
      <c r="U1810" s="71"/>
    </row>
    <row r="1811" spans="1:21">
      <c r="A1811" s="2"/>
      <c r="B1811" s="5" t="s">
        <v>18</v>
      </c>
      <c r="C1811" s="46"/>
      <c r="D1811" s="46"/>
      <c r="E1811" s="46"/>
      <c r="F1811" s="53" t="s">
        <v>18</v>
      </c>
      <c r="G1811" s="46"/>
      <c r="H1811" s="53" t="s">
        <v>18</v>
      </c>
      <c r="I1811" s="5" t="s">
        <v>23</v>
      </c>
      <c r="J1811" s="45" t="s">
        <v>1207</v>
      </c>
      <c r="K1811" s="45" t="s">
        <v>48</v>
      </c>
      <c r="L1811" s="46">
        <v>15</v>
      </c>
      <c r="M1811" s="46">
        <v>11</v>
      </c>
      <c r="N1811" s="46">
        <v>11</v>
      </c>
      <c r="O1811" s="72">
        <v>11</v>
      </c>
      <c r="P1811" s="72"/>
      <c r="Q1811" s="74">
        <v>73.3</v>
      </c>
      <c r="R1811" s="74"/>
      <c r="S1811" s="47">
        <v>0</v>
      </c>
      <c r="T1811" s="71" t="s">
        <v>18</v>
      </c>
      <c r="U1811" s="71"/>
    </row>
    <row r="1812" spans="1:21" ht="14.25" customHeight="1">
      <c r="A1812" s="2"/>
      <c r="B1812" s="5" t="s">
        <v>18</v>
      </c>
      <c r="C1812" s="46"/>
      <c r="D1812" s="46"/>
      <c r="E1812" s="46"/>
      <c r="F1812" s="53" t="s">
        <v>18</v>
      </c>
      <c r="G1812" s="46"/>
      <c r="H1812" s="53" t="s">
        <v>18</v>
      </c>
      <c r="I1812" s="5" t="s">
        <v>23</v>
      </c>
      <c r="J1812" s="45" t="s">
        <v>2225</v>
      </c>
      <c r="K1812" s="45" t="s">
        <v>2234</v>
      </c>
      <c r="L1812" s="46">
        <v>520</v>
      </c>
      <c r="M1812" s="46">
        <v>420</v>
      </c>
      <c r="N1812" s="46">
        <v>414</v>
      </c>
      <c r="O1812" s="72">
        <v>304</v>
      </c>
      <c r="P1812" s="72"/>
      <c r="Q1812" s="74">
        <v>58.5</v>
      </c>
      <c r="R1812" s="74"/>
      <c r="S1812" s="47">
        <v>-27.6</v>
      </c>
      <c r="T1812" s="71" t="s">
        <v>2235</v>
      </c>
      <c r="U1812" s="71"/>
    </row>
    <row r="1813" spans="1:21">
      <c r="A1813" s="2"/>
      <c r="B1813" s="5" t="s">
        <v>29</v>
      </c>
      <c r="C1813" s="46">
        <v>14220387</v>
      </c>
      <c r="D1813" s="46">
        <v>17353341</v>
      </c>
      <c r="E1813" s="46">
        <f>D1813-C1813</f>
        <v>3132954</v>
      </c>
      <c r="F1813" s="53">
        <f>IFERROR((D1813/C1813-1)*100,0)</f>
        <v>22.031425727021347</v>
      </c>
      <c r="G1813" s="46">
        <v>33476077</v>
      </c>
      <c r="H1813" s="53">
        <v>51.8</v>
      </c>
      <c r="I1813" s="5" t="s">
        <v>18</v>
      </c>
      <c r="J1813" s="45" t="s">
        <v>18</v>
      </c>
      <c r="K1813" s="45" t="s">
        <v>18</v>
      </c>
      <c r="L1813" s="46"/>
      <c r="M1813" s="46"/>
      <c r="N1813" s="46"/>
      <c r="O1813" s="72"/>
      <c r="P1813" s="72"/>
      <c r="Q1813" s="70" t="s">
        <v>18</v>
      </c>
      <c r="R1813" s="70"/>
      <c r="S1813" s="44" t="s">
        <v>18</v>
      </c>
      <c r="T1813" s="71" t="s">
        <v>18</v>
      </c>
      <c r="U1813" s="71"/>
    </row>
    <row r="1814" spans="1:21" ht="25.5">
      <c r="A1814" s="23" t="s">
        <v>2236</v>
      </c>
      <c r="B1814" s="5" t="s">
        <v>18</v>
      </c>
      <c r="C1814" s="46"/>
      <c r="D1814" s="46"/>
      <c r="E1814" s="46"/>
      <c r="F1814" s="53" t="s">
        <v>18</v>
      </c>
      <c r="G1814" s="46"/>
      <c r="H1814" s="53" t="s">
        <v>18</v>
      </c>
      <c r="I1814" s="5" t="s">
        <v>18</v>
      </c>
      <c r="J1814" s="45" t="s">
        <v>18</v>
      </c>
      <c r="K1814" s="45" t="s">
        <v>18</v>
      </c>
      <c r="L1814" s="46"/>
      <c r="M1814" s="46"/>
      <c r="N1814" s="46"/>
      <c r="O1814" s="72"/>
      <c r="P1814" s="72"/>
      <c r="Q1814" s="70" t="s">
        <v>18</v>
      </c>
      <c r="R1814" s="70"/>
      <c r="S1814" s="44" t="s">
        <v>18</v>
      </c>
      <c r="T1814" s="71" t="s">
        <v>18</v>
      </c>
      <c r="U1814" s="71"/>
    </row>
    <row r="1815" spans="1:21" ht="25.5">
      <c r="A1815" s="45" t="s">
        <v>2237</v>
      </c>
      <c r="B1815" s="5" t="s">
        <v>310</v>
      </c>
      <c r="C1815" s="46">
        <v>746514174</v>
      </c>
      <c r="D1815" s="46">
        <v>1096245539</v>
      </c>
      <c r="E1815" s="46">
        <f>D1815-C1815</f>
        <v>349731365</v>
      </c>
      <c r="F1815" s="53">
        <f>IFERROR((D1815/C1815-1)*100,0)</f>
        <v>46.848590044319785</v>
      </c>
      <c r="G1815" s="46">
        <v>1385667666</v>
      </c>
      <c r="H1815" s="53">
        <v>79.099999999999994</v>
      </c>
      <c r="I1815" s="5" t="s">
        <v>18</v>
      </c>
      <c r="J1815" s="45" t="s">
        <v>18</v>
      </c>
      <c r="K1815" s="45" t="s">
        <v>18</v>
      </c>
      <c r="L1815" s="46"/>
      <c r="M1815" s="46"/>
      <c r="N1815" s="46"/>
      <c r="O1815" s="72"/>
      <c r="P1815" s="72"/>
      <c r="Q1815" s="70" t="s">
        <v>18</v>
      </c>
      <c r="R1815" s="70"/>
      <c r="S1815" s="44" t="s">
        <v>18</v>
      </c>
      <c r="T1815" s="71" t="s">
        <v>18</v>
      </c>
      <c r="U1815" s="71"/>
    </row>
    <row r="1816" spans="1:21">
      <c r="A1816" s="45" t="s">
        <v>2238</v>
      </c>
      <c r="B1816" s="5" t="s">
        <v>18</v>
      </c>
      <c r="C1816" s="46"/>
      <c r="D1816" s="46"/>
      <c r="E1816" s="46"/>
      <c r="F1816" s="18"/>
      <c r="G1816" s="46"/>
      <c r="H1816" s="53" t="s">
        <v>18</v>
      </c>
      <c r="I1816" s="5" t="s">
        <v>23</v>
      </c>
      <c r="J1816" s="45" t="s">
        <v>233</v>
      </c>
      <c r="K1816" s="45" t="s">
        <v>98</v>
      </c>
      <c r="L1816" s="46">
        <v>3000</v>
      </c>
      <c r="M1816" s="46">
        <v>2250</v>
      </c>
      <c r="N1816" s="46">
        <v>3750</v>
      </c>
      <c r="O1816" s="72">
        <v>2250</v>
      </c>
      <c r="P1816" s="72"/>
      <c r="Q1816" s="74">
        <v>75</v>
      </c>
      <c r="R1816" s="74"/>
      <c r="S1816" s="47">
        <v>0</v>
      </c>
      <c r="T1816" s="71" t="s">
        <v>18</v>
      </c>
      <c r="U1816" s="71"/>
    </row>
    <row r="1817" spans="1:21" ht="14.25" customHeight="1">
      <c r="A1817" s="2"/>
      <c r="B1817" s="5" t="s">
        <v>18</v>
      </c>
      <c r="C1817" s="46"/>
      <c r="D1817" s="46"/>
      <c r="E1817" s="46"/>
      <c r="F1817" s="18"/>
      <c r="G1817" s="46"/>
      <c r="H1817" s="53" t="s">
        <v>18</v>
      </c>
      <c r="I1817" s="5" t="s">
        <v>23</v>
      </c>
      <c r="J1817" s="45" t="s">
        <v>2239</v>
      </c>
      <c r="K1817" s="45" t="s">
        <v>2240</v>
      </c>
      <c r="L1817" s="46">
        <v>480000</v>
      </c>
      <c r="M1817" s="46">
        <v>360000</v>
      </c>
      <c r="N1817" s="46">
        <v>410982</v>
      </c>
      <c r="O1817" s="72">
        <v>463074</v>
      </c>
      <c r="P1817" s="72"/>
      <c r="Q1817" s="74">
        <v>96.5</v>
      </c>
      <c r="R1817" s="74"/>
      <c r="S1817" s="47">
        <v>28.6</v>
      </c>
      <c r="T1817" s="71" t="s">
        <v>2241</v>
      </c>
      <c r="U1817" s="71"/>
    </row>
    <row r="1818" spans="1:21" ht="14.25" customHeight="1">
      <c r="A1818" s="2"/>
      <c r="B1818" s="5" t="s">
        <v>18</v>
      </c>
      <c r="C1818" s="46"/>
      <c r="D1818" s="46"/>
      <c r="E1818" s="46"/>
      <c r="F1818" s="53" t="s">
        <v>18</v>
      </c>
      <c r="G1818" s="46"/>
      <c r="H1818" s="53" t="s">
        <v>18</v>
      </c>
      <c r="I1818" s="5" t="s">
        <v>23</v>
      </c>
      <c r="J1818" s="45" t="s">
        <v>2242</v>
      </c>
      <c r="K1818" s="45" t="s">
        <v>2240</v>
      </c>
      <c r="L1818" s="46">
        <v>16000</v>
      </c>
      <c r="M1818" s="46">
        <v>12000</v>
      </c>
      <c r="N1818" s="46">
        <v>18977</v>
      </c>
      <c r="O1818" s="72">
        <v>16316</v>
      </c>
      <c r="P1818" s="72"/>
      <c r="Q1818" s="74">
        <v>102</v>
      </c>
      <c r="R1818" s="74"/>
      <c r="S1818" s="47">
        <v>36</v>
      </c>
      <c r="T1818" s="71" t="s">
        <v>2243</v>
      </c>
      <c r="U1818" s="71"/>
    </row>
    <row r="1819" spans="1:21">
      <c r="A1819" s="2"/>
      <c r="B1819" s="5" t="s">
        <v>29</v>
      </c>
      <c r="C1819" s="46">
        <f>C1815</f>
        <v>746514174</v>
      </c>
      <c r="D1819" s="46">
        <v>1096245539</v>
      </c>
      <c r="E1819" s="46">
        <f>D1819-C1819</f>
        <v>349731365</v>
      </c>
      <c r="F1819" s="53">
        <f>IFERROR((D1819/C1819-1)*100,0)</f>
        <v>46.848590044319785</v>
      </c>
      <c r="G1819" s="46">
        <v>1385667666</v>
      </c>
      <c r="H1819" s="53">
        <v>79.099999999999994</v>
      </c>
      <c r="I1819" s="5" t="s">
        <v>18</v>
      </c>
      <c r="J1819" s="45" t="s">
        <v>18</v>
      </c>
      <c r="K1819" s="45" t="s">
        <v>18</v>
      </c>
      <c r="L1819" s="46"/>
      <c r="M1819" s="46"/>
      <c r="N1819" s="46"/>
      <c r="O1819" s="72"/>
      <c r="P1819" s="72"/>
      <c r="Q1819" s="70" t="s">
        <v>18</v>
      </c>
      <c r="R1819" s="70"/>
      <c r="S1819" s="44" t="s">
        <v>18</v>
      </c>
      <c r="T1819" s="71" t="s">
        <v>18</v>
      </c>
      <c r="U1819" s="71"/>
    </row>
    <row r="1820" spans="1:21" ht="25.5">
      <c r="A1820" s="23" t="s">
        <v>2244</v>
      </c>
      <c r="B1820" s="5" t="s">
        <v>18</v>
      </c>
      <c r="C1820" s="46"/>
      <c r="D1820" s="46"/>
      <c r="E1820" s="46"/>
      <c r="F1820" s="53" t="s">
        <v>18</v>
      </c>
      <c r="G1820" s="46"/>
      <c r="H1820" s="53" t="s">
        <v>18</v>
      </c>
      <c r="I1820" s="5" t="s">
        <v>18</v>
      </c>
      <c r="J1820" s="45" t="s">
        <v>18</v>
      </c>
      <c r="K1820" s="45" t="s">
        <v>18</v>
      </c>
      <c r="L1820" s="46"/>
      <c r="M1820" s="46"/>
      <c r="N1820" s="46"/>
      <c r="O1820" s="72"/>
      <c r="P1820" s="72"/>
      <c r="Q1820" s="70" t="s">
        <v>18</v>
      </c>
      <c r="R1820" s="70"/>
      <c r="S1820" s="44" t="s">
        <v>18</v>
      </c>
      <c r="T1820" s="71" t="s">
        <v>18</v>
      </c>
      <c r="U1820" s="71"/>
    </row>
    <row r="1821" spans="1:21" ht="25.5">
      <c r="A1821" s="45" t="s">
        <v>2245</v>
      </c>
      <c r="B1821" s="5" t="s">
        <v>310</v>
      </c>
      <c r="C1821" s="46">
        <v>344002939</v>
      </c>
      <c r="D1821" s="46">
        <v>589776725</v>
      </c>
      <c r="E1821" s="46">
        <f>D1821-C1821</f>
        <v>245773786</v>
      </c>
      <c r="F1821" s="53">
        <f>IFERROR((D1821/C1821-1)*100,0)</f>
        <v>71.445257623220471</v>
      </c>
      <c r="G1821" s="46">
        <v>1077080670</v>
      </c>
      <c r="H1821" s="53">
        <v>54.8</v>
      </c>
      <c r="I1821" s="5" t="s">
        <v>18</v>
      </c>
      <c r="J1821" s="45" t="s">
        <v>18</v>
      </c>
      <c r="K1821" s="45" t="s">
        <v>18</v>
      </c>
      <c r="L1821" s="46"/>
      <c r="M1821" s="46"/>
      <c r="N1821" s="46"/>
      <c r="O1821" s="72"/>
      <c r="P1821" s="72"/>
      <c r="Q1821" s="70" t="s">
        <v>18</v>
      </c>
      <c r="R1821" s="70"/>
      <c r="S1821" s="44" t="s">
        <v>18</v>
      </c>
      <c r="T1821" s="71" t="s">
        <v>18</v>
      </c>
      <c r="U1821" s="71"/>
    </row>
    <row r="1822" spans="1:21" ht="28.5" customHeight="1">
      <c r="A1822" s="45" t="s">
        <v>2246</v>
      </c>
      <c r="B1822" s="5" t="s">
        <v>18</v>
      </c>
      <c r="C1822" s="46"/>
      <c r="D1822" s="46"/>
      <c r="E1822" s="46"/>
      <c r="F1822" s="53" t="s">
        <v>18</v>
      </c>
      <c r="G1822" s="46"/>
      <c r="H1822" s="53" t="s">
        <v>18</v>
      </c>
      <c r="I1822" s="5" t="s">
        <v>23</v>
      </c>
      <c r="J1822" s="45" t="s">
        <v>34</v>
      </c>
      <c r="K1822" s="45" t="s">
        <v>35</v>
      </c>
      <c r="L1822" s="46">
        <v>4500000</v>
      </c>
      <c r="M1822" s="46">
        <v>3375000</v>
      </c>
      <c r="N1822" s="46">
        <v>2840220</v>
      </c>
      <c r="O1822" s="72">
        <v>3696268</v>
      </c>
      <c r="P1822" s="72"/>
      <c r="Q1822" s="74">
        <v>82.1</v>
      </c>
      <c r="R1822" s="74"/>
      <c r="S1822" s="47">
        <v>9.5</v>
      </c>
      <c r="T1822" s="71" t="s">
        <v>2247</v>
      </c>
      <c r="U1822" s="71"/>
    </row>
    <row r="1823" spans="1:21" ht="14.25" customHeight="1">
      <c r="A1823" s="2"/>
      <c r="B1823" s="5" t="s">
        <v>18</v>
      </c>
      <c r="C1823" s="46"/>
      <c r="D1823" s="46"/>
      <c r="E1823" s="46"/>
      <c r="F1823" s="53" t="s">
        <v>18</v>
      </c>
      <c r="G1823" s="46"/>
      <c r="H1823" s="53" t="s">
        <v>18</v>
      </c>
      <c r="I1823" s="5" t="s">
        <v>23</v>
      </c>
      <c r="J1823" s="45" t="s">
        <v>2248</v>
      </c>
      <c r="K1823" s="45" t="s">
        <v>812</v>
      </c>
      <c r="L1823" s="46">
        <v>120</v>
      </c>
      <c r="M1823" s="46">
        <v>80</v>
      </c>
      <c r="N1823" s="46">
        <v>55</v>
      </c>
      <c r="O1823" s="72">
        <v>42</v>
      </c>
      <c r="P1823" s="72"/>
      <c r="Q1823" s="74">
        <v>35</v>
      </c>
      <c r="R1823" s="74"/>
      <c r="S1823" s="47">
        <v>-47.5</v>
      </c>
      <c r="T1823" s="71" t="s">
        <v>2249</v>
      </c>
      <c r="U1823" s="71"/>
    </row>
    <row r="1824" spans="1:21" ht="25.5">
      <c r="A1824" s="2"/>
      <c r="B1824" s="5" t="s">
        <v>18</v>
      </c>
      <c r="C1824" s="46"/>
      <c r="D1824" s="46"/>
      <c r="E1824" s="46"/>
      <c r="F1824" s="53" t="s">
        <v>18</v>
      </c>
      <c r="G1824" s="46"/>
      <c r="H1824" s="53" t="s">
        <v>18</v>
      </c>
      <c r="I1824" s="5" t="s">
        <v>23</v>
      </c>
      <c r="J1824" s="45" t="s">
        <v>2250</v>
      </c>
      <c r="K1824" s="45" t="s">
        <v>2251</v>
      </c>
      <c r="L1824" s="46">
        <v>900</v>
      </c>
      <c r="M1824" s="46">
        <v>800</v>
      </c>
      <c r="N1824" s="46">
        <v>700</v>
      </c>
      <c r="O1824" s="72">
        <v>800</v>
      </c>
      <c r="P1824" s="72"/>
      <c r="Q1824" s="74">
        <v>88.9</v>
      </c>
      <c r="R1824" s="74"/>
      <c r="S1824" s="47">
        <v>0</v>
      </c>
      <c r="T1824" s="71" t="s">
        <v>18</v>
      </c>
      <c r="U1824" s="71"/>
    </row>
    <row r="1825" spans="1:21">
      <c r="A1825" s="2"/>
      <c r="B1825" s="5" t="s">
        <v>18</v>
      </c>
      <c r="C1825" s="46"/>
      <c r="D1825" s="46"/>
      <c r="E1825" s="46"/>
      <c r="F1825" s="53" t="s">
        <v>18</v>
      </c>
      <c r="G1825" s="46"/>
      <c r="H1825" s="53" t="s">
        <v>18</v>
      </c>
      <c r="I1825" s="5" t="s">
        <v>23</v>
      </c>
      <c r="J1825" s="45" t="s">
        <v>2252</v>
      </c>
      <c r="K1825" s="45" t="s">
        <v>812</v>
      </c>
      <c r="L1825" s="46">
        <v>0</v>
      </c>
      <c r="M1825" s="46">
        <v>0</v>
      </c>
      <c r="N1825" s="46">
        <v>1</v>
      </c>
      <c r="O1825" s="72">
        <v>0</v>
      </c>
      <c r="P1825" s="72"/>
      <c r="Q1825" s="74">
        <v>0</v>
      </c>
      <c r="R1825" s="74"/>
      <c r="S1825" s="47">
        <v>0</v>
      </c>
      <c r="T1825" s="71" t="s">
        <v>18</v>
      </c>
      <c r="U1825" s="71"/>
    </row>
    <row r="1826" spans="1:21" ht="14.25" customHeight="1">
      <c r="A1826" s="2"/>
      <c r="B1826" s="5" t="s">
        <v>18</v>
      </c>
      <c r="C1826" s="46"/>
      <c r="D1826" s="46"/>
      <c r="E1826" s="46"/>
      <c r="F1826" s="53" t="s">
        <v>18</v>
      </c>
      <c r="G1826" s="46"/>
      <c r="H1826" s="53" t="s">
        <v>18</v>
      </c>
      <c r="I1826" s="5" t="s">
        <v>23</v>
      </c>
      <c r="J1826" s="45" t="s">
        <v>2253</v>
      </c>
      <c r="K1826" s="45" t="s">
        <v>812</v>
      </c>
      <c r="L1826" s="46">
        <v>0</v>
      </c>
      <c r="M1826" s="46">
        <v>7</v>
      </c>
      <c r="N1826" s="46">
        <v>2</v>
      </c>
      <c r="O1826" s="72">
        <v>0</v>
      </c>
      <c r="P1826" s="72"/>
      <c r="Q1826" s="74">
        <v>0</v>
      </c>
      <c r="R1826" s="74"/>
      <c r="S1826" s="44">
        <v>100</v>
      </c>
      <c r="T1826" s="71" t="s">
        <v>2254</v>
      </c>
      <c r="U1826" s="71"/>
    </row>
    <row r="1827" spans="1:21" ht="14.25" customHeight="1">
      <c r="A1827" s="2"/>
      <c r="B1827" s="5" t="s">
        <v>18</v>
      </c>
      <c r="C1827" s="46"/>
      <c r="D1827" s="46"/>
      <c r="E1827" s="46"/>
      <c r="F1827" s="53" t="s">
        <v>18</v>
      </c>
      <c r="G1827" s="46"/>
      <c r="H1827" s="53" t="s">
        <v>18</v>
      </c>
      <c r="I1827" s="5" t="s">
        <v>23</v>
      </c>
      <c r="J1827" s="45" t="s">
        <v>2255</v>
      </c>
      <c r="K1827" s="45" t="s">
        <v>812</v>
      </c>
      <c r="L1827" s="46">
        <v>0</v>
      </c>
      <c r="M1827" s="46">
        <v>15</v>
      </c>
      <c r="N1827" s="46">
        <v>5</v>
      </c>
      <c r="O1827" s="72">
        <v>0</v>
      </c>
      <c r="P1827" s="72"/>
      <c r="Q1827" s="74">
        <v>0</v>
      </c>
      <c r="R1827" s="74"/>
      <c r="S1827" s="44">
        <v>100</v>
      </c>
      <c r="T1827" s="71" t="s">
        <v>2254</v>
      </c>
      <c r="U1827" s="71"/>
    </row>
    <row r="1828" spans="1:21" ht="14.25" customHeight="1">
      <c r="A1828" s="2"/>
      <c r="B1828" s="5" t="s">
        <v>18</v>
      </c>
      <c r="C1828" s="46"/>
      <c r="D1828" s="46"/>
      <c r="E1828" s="46"/>
      <c r="F1828" s="53" t="s">
        <v>18</v>
      </c>
      <c r="G1828" s="46"/>
      <c r="H1828" s="53" t="s">
        <v>18</v>
      </c>
      <c r="I1828" s="5" t="s">
        <v>23</v>
      </c>
      <c r="J1828" s="45" t="s">
        <v>2256</v>
      </c>
      <c r="K1828" s="45" t="s">
        <v>812</v>
      </c>
      <c r="L1828" s="46">
        <v>0</v>
      </c>
      <c r="M1828" s="46">
        <v>10</v>
      </c>
      <c r="N1828" s="46">
        <v>27</v>
      </c>
      <c r="O1828" s="72">
        <v>1</v>
      </c>
      <c r="P1828" s="72"/>
      <c r="Q1828" s="74">
        <v>10</v>
      </c>
      <c r="R1828" s="74"/>
      <c r="S1828" s="47">
        <v>-90</v>
      </c>
      <c r="T1828" s="71" t="s">
        <v>2254</v>
      </c>
      <c r="U1828" s="71"/>
    </row>
    <row r="1829" spans="1:21" ht="14.25" customHeight="1">
      <c r="A1829" s="2"/>
      <c r="B1829" s="5" t="s">
        <v>18</v>
      </c>
      <c r="C1829" s="46"/>
      <c r="D1829" s="46"/>
      <c r="E1829" s="46"/>
      <c r="F1829" s="53" t="s">
        <v>18</v>
      </c>
      <c r="G1829" s="46"/>
      <c r="H1829" s="53" t="s">
        <v>18</v>
      </c>
      <c r="I1829" s="5" t="s">
        <v>23</v>
      </c>
      <c r="J1829" s="45" t="s">
        <v>2257</v>
      </c>
      <c r="K1829" s="45" t="s">
        <v>2258</v>
      </c>
      <c r="L1829" s="46">
        <v>0</v>
      </c>
      <c r="M1829" s="46">
        <v>13</v>
      </c>
      <c r="N1829" s="46">
        <v>0</v>
      </c>
      <c r="O1829" s="72">
        <v>0</v>
      </c>
      <c r="P1829" s="72"/>
      <c r="Q1829" s="74">
        <v>0</v>
      </c>
      <c r="R1829" s="74"/>
      <c r="S1829" s="44">
        <v>100</v>
      </c>
      <c r="T1829" s="71" t="s">
        <v>2254</v>
      </c>
      <c r="U1829" s="71"/>
    </row>
    <row r="1830" spans="1:21" ht="14.25" customHeight="1">
      <c r="A1830" s="2"/>
      <c r="B1830" s="5" t="s">
        <v>18</v>
      </c>
      <c r="C1830" s="46"/>
      <c r="D1830" s="46"/>
      <c r="E1830" s="46"/>
      <c r="F1830" s="53" t="s">
        <v>18</v>
      </c>
      <c r="G1830" s="46"/>
      <c r="H1830" s="53" t="s">
        <v>18</v>
      </c>
      <c r="I1830" s="5" t="s">
        <v>23</v>
      </c>
      <c r="J1830" s="45" t="s">
        <v>2259</v>
      </c>
      <c r="K1830" s="45" t="s">
        <v>2258</v>
      </c>
      <c r="L1830" s="46">
        <v>60</v>
      </c>
      <c r="M1830" s="46">
        <v>12</v>
      </c>
      <c r="N1830" s="46">
        <v>0</v>
      </c>
      <c r="O1830" s="72">
        <v>0</v>
      </c>
      <c r="P1830" s="72"/>
      <c r="Q1830" s="74">
        <v>0</v>
      </c>
      <c r="R1830" s="74"/>
      <c r="S1830" s="44">
        <v>100</v>
      </c>
      <c r="T1830" s="71" t="s">
        <v>2260</v>
      </c>
      <c r="U1830" s="71"/>
    </row>
    <row r="1831" spans="1:21" ht="14.25" customHeight="1">
      <c r="A1831" s="2"/>
      <c r="B1831" s="5" t="s">
        <v>18</v>
      </c>
      <c r="C1831" s="46"/>
      <c r="D1831" s="46"/>
      <c r="E1831" s="46"/>
      <c r="F1831" s="53" t="s">
        <v>18</v>
      </c>
      <c r="G1831" s="46"/>
      <c r="H1831" s="53" t="s">
        <v>18</v>
      </c>
      <c r="I1831" s="5" t="s">
        <v>23</v>
      </c>
      <c r="J1831" s="45" t="s">
        <v>2261</v>
      </c>
      <c r="K1831" s="45" t="s">
        <v>2258</v>
      </c>
      <c r="L1831" s="46">
        <v>60</v>
      </c>
      <c r="M1831" s="46">
        <v>12</v>
      </c>
      <c r="N1831" s="46">
        <v>0</v>
      </c>
      <c r="O1831" s="72">
        <v>0</v>
      </c>
      <c r="P1831" s="72"/>
      <c r="Q1831" s="74">
        <v>0</v>
      </c>
      <c r="R1831" s="74"/>
      <c r="S1831" s="44">
        <v>100</v>
      </c>
      <c r="T1831" s="71" t="s">
        <v>2260</v>
      </c>
      <c r="U1831" s="71"/>
    </row>
    <row r="1832" spans="1:21">
      <c r="A1832" s="2"/>
      <c r="B1832" s="5" t="s">
        <v>18</v>
      </c>
      <c r="C1832" s="46"/>
      <c r="D1832" s="46"/>
      <c r="E1832" s="46"/>
      <c r="F1832" s="53" t="s">
        <v>18</v>
      </c>
      <c r="G1832" s="46"/>
      <c r="H1832" s="53" t="s">
        <v>18</v>
      </c>
      <c r="I1832" s="5" t="s">
        <v>23</v>
      </c>
      <c r="J1832" s="45" t="s">
        <v>2262</v>
      </c>
      <c r="K1832" s="45" t="s">
        <v>2258</v>
      </c>
      <c r="L1832" s="46">
        <v>1</v>
      </c>
      <c r="M1832" s="46">
        <v>0</v>
      </c>
      <c r="N1832" s="46">
        <v>0</v>
      </c>
      <c r="O1832" s="72">
        <v>0</v>
      </c>
      <c r="P1832" s="72"/>
      <c r="Q1832" s="74">
        <v>0</v>
      </c>
      <c r="R1832" s="74"/>
      <c r="S1832" s="47">
        <v>0</v>
      </c>
      <c r="T1832" s="71" t="s">
        <v>18</v>
      </c>
      <c r="U1832" s="71"/>
    </row>
    <row r="1833" spans="1:21">
      <c r="A1833" s="2"/>
      <c r="B1833" s="5" t="s">
        <v>18</v>
      </c>
      <c r="C1833" s="46"/>
      <c r="D1833" s="46"/>
      <c r="E1833" s="46"/>
      <c r="F1833" s="53" t="s">
        <v>18</v>
      </c>
      <c r="G1833" s="46"/>
      <c r="H1833" s="53" t="s">
        <v>18</v>
      </c>
      <c r="I1833" s="5" t="s">
        <v>23</v>
      </c>
      <c r="J1833" s="45" t="s">
        <v>2263</v>
      </c>
      <c r="K1833" s="45" t="s">
        <v>2258</v>
      </c>
      <c r="L1833" s="46">
        <v>5</v>
      </c>
      <c r="M1833" s="46">
        <v>0</v>
      </c>
      <c r="N1833" s="46">
        <v>0</v>
      </c>
      <c r="O1833" s="72">
        <v>0</v>
      </c>
      <c r="P1833" s="72"/>
      <c r="Q1833" s="74">
        <v>0</v>
      </c>
      <c r="R1833" s="74"/>
      <c r="S1833" s="47">
        <v>0</v>
      </c>
      <c r="T1833" s="71" t="s">
        <v>18</v>
      </c>
      <c r="U1833" s="71"/>
    </row>
    <row r="1834" spans="1:21">
      <c r="A1834" s="2"/>
      <c r="B1834" s="5" t="s">
        <v>29</v>
      </c>
      <c r="C1834" s="46">
        <v>344002939</v>
      </c>
      <c r="D1834" s="46">
        <v>589776725</v>
      </c>
      <c r="E1834" s="46">
        <f t="shared" ref="E1834:E1835" si="436">D1834-C1834</f>
        <v>245773786</v>
      </c>
      <c r="F1834" s="53">
        <f t="shared" ref="F1834:F1835" si="437">IFERROR((D1834/C1834-1)*100,0)</f>
        <v>71.445257623220471</v>
      </c>
      <c r="G1834" s="46">
        <v>1077080670</v>
      </c>
      <c r="H1834" s="53">
        <v>54.8</v>
      </c>
      <c r="I1834" s="5" t="s">
        <v>18</v>
      </c>
      <c r="J1834" s="45" t="s">
        <v>18</v>
      </c>
      <c r="K1834" s="45" t="s">
        <v>18</v>
      </c>
      <c r="L1834" s="46"/>
      <c r="M1834" s="46"/>
      <c r="N1834" s="46"/>
      <c r="O1834" s="72"/>
      <c r="P1834" s="72"/>
      <c r="Q1834" s="70" t="s">
        <v>18</v>
      </c>
      <c r="R1834" s="70"/>
      <c r="S1834" s="44" t="s">
        <v>18</v>
      </c>
      <c r="T1834" s="71" t="s">
        <v>18</v>
      </c>
      <c r="U1834" s="71"/>
    </row>
    <row r="1835" spans="1:21" ht="25.5">
      <c r="A1835" s="45" t="s">
        <v>2264</v>
      </c>
      <c r="B1835" s="5" t="s">
        <v>310</v>
      </c>
      <c r="C1835" s="46">
        <v>1023426878</v>
      </c>
      <c r="D1835" s="46">
        <v>1369066809</v>
      </c>
      <c r="E1835" s="46">
        <f t="shared" si="436"/>
        <v>345639931</v>
      </c>
      <c r="F1835" s="53">
        <f t="shared" si="437"/>
        <v>33.772801792684604</v>
      </c>
      <c r="G1835" s="46">
        <v>1539343247</v>
      </c>
      <c r="H1835" s="53">
        <v>88.9</v>
      </c>
      <c r="I1835" s="5" t="s">
        <v>18</v>
      </c>
      <c r="J1835" s="45" t="s">
        <v>18</v>
      </c>
      <c r="K1835" s="45" t="s">
        <v>18</v>
      </c>
      <c r="L1835" s="46"/>
      <c r="M1835" s="46"/>
      <c r="N1835" s="46"/>
      <c r="O1835" s="72"/>
      <c r="P1835" s="72"/>
      <c r="Q1835" s="70" t="s">
        <v>18</v>
      </c>
      <c r="R1835" s="70"/>
      <c r="S1835" s="44" t="s">
        <v>18</v>
      </c>
      <c r="T1835" s="71" t="s">
        <v>18</v>
      </c>
      <c r="U1835" s="71"/>
    </row>
    <row r="1836" spans="1:21" ht="28.5" customHeight="1">
      <c r="A1836" s="45" t="s">
        <v>2265</v>
      </c>
      <c r="B1836" s="5" t="s">
        <v>18</v>
      </c>
      <c r="C1836" s="46"/>
      <c r="D1836" s="46"/>
      <c r="E1836" s="46"/>
      <c r="F1836" s="53" t="s">
        <v>18</v>
      </c>
      <c r="G1836" s="46"/>
      <c r="H1836" s="53" t="s">
        <v>18</v>
      </c>
      <c r="I1836" s="5" t="s">
        <v>23</v>
      </c>
      <c r="J1836" s="45" t="s">
        <v>2266</v>
      </c>
      <c r="K1836" s="45" t="s">
        <v>812</v>
      </c>
      <c r="L1836" s="46">
        <v>540</v>
      </c>
      <c r="M1836" s="46">
        <v>400</v>
      </c>
      <c r="N1836" s="46">
        <v>413</v>
      </c>
      <c r="O1836" s="72">
        <v>541</v>
      </c>
      <c r="P1836" s="72"/>
      <c r="Q1836" s="74">
        <v>100.2</v>
      </c>
      <c r="R1836" s="74"/>
      <c r="S1836" s="47">
        <v>35.299999999999997</v>
      </c>
      <c r="T1836" s="71" t="s">
        <v>2267</v>
      </c>
      <c r="U1836" s="71"/>
    </row>
    <row r="1837" spans="1:21" ht="14.25" customHeight="1">
      <c r="A1837" s="2"/>
      <c r="B1837" s="5" t="s">
        <v>18</v>
      </c>
      <c r="C1837" s="46"/>
      <c r="D1837" s="46"/>
      <c r="E1837" s="46"/>
      <c r="F1837" s="53" t="s">
        <v>18</v>
      </c>
      <c r="G1837" s="46"/>
      <c r="H1837" s="53" t="s">
        <v>18</v>
      </c>
      <c r="I1837" s="5" t="s">
        <v>23</v>
      </c>
      <c r="J1837" s="45" t="s">
        <v>2268</v>
      </c>
      <c r="K1837" s="45" t="s">
        <v>812</v>
      </c>
      <c r="L1837" s="46">
        <v>1625</v>
      </c>
      <c r="M1837" s="46">
        <v>1245</v>
      </c>
      <c r="N1837" s="46">
        <v>1095</v>
      </c>
      <c r="O1837" s="72">
        <v>1273</v>
      </c>
      <c r="P1837" s="72"/>
      <c r="Q1837" s="74">
        <v>78.3</v>
      </c>
      <c r="R1837" s="74"/>
      <c r="S1837" s="47">
        <v>2.2000000000000002</v>
      </c>
      <c r="T1837" s="71" t="s">
        <v>2269</v>
      </c>
      <c r="U1837" s="71"/>
    </row>
    <row r="1838" spans="1:21" ht="14.25" customHeight="1">
      <c r="A1838" s="2"/>
      <c r="B1838" s="5" t="s">
        <v>18</v>
      </c>
      <c r="C1838" s="46"/>
      <c r="D1838" s="46"/>
      <c r="E1838" s="46"/>
      <c r="F1838" s="53" t="s">
        <v>18</v>
      </c>
      <c r="G1838" s="46"/>
      <c r="H1838" s="53" t="s">
        <v>18</v>
      </c>
      <c r="I1838" s="5" t="s">
        <v>23</v>
      </c>
      <c r="J1838" s="45" t="s">
        <v>2270</v>
      </c>
      <c r="K1838" s="45" t="s">
        <v>812</v>
      </c>
      <c r="L1838" s="46">
        <v>500</v>
      </c>
      <c r="M1838" s="46">
        <v>370</v>
      </c>
      <c r="N1838" s="46">
        <v>417</v>
      </c>
      <c r="O1838" s="72">
        <v>747</v>
      </c>
      <c r="P1838" s="72"/>
      <c r="Q1838" s="74">
        <v>149.4</v>
      </c>
      <c r="R1838" s="74"/>
      <c r="S1838" s="47">
        <v>101.9</v>
      </c>
      <c r="T1838" s="71" t="s">
        <v>2267</v>
      </c>
      <c r="U1838" s="71"/>
    </row>
    <row r="1839" spans="1:21" ht="14.25" customHeight="1">
      <c r="A1839" s="2"/>
      <c r="B1839" s="5" t="s">
        <v>18</v>
      </c>
      <c r="C1839" s="46"/>
      <c r="D1839" s="46"/>
      <c r="E1839" s="46"/>
      <c r="F1839" s="53" t="s">
        <v>18</v>
      </c>
      <c r="G1839" s="46"/>
      <c r="H1839" s="53" t="s">
        <v>18</v>
      </c>
      <c r="I1839" s="5" t="s">
        <v>23</v>
      </c>
      <c r="J1839" s="45" t="s">
        <v>2271</v>
      </c>
      <c r="K1839" s="45" t="s">
        <v>2272</v>
      </c>
      <c r="L1839" s="46">
        <v>370</v>
      </c>
      <c r="M1839" s="46">
        <v>260</v>
      </c>
      <c r="N1839" s="46">
        <v>93</v>
      </c>
      <c r="O1839" s="72">
        <v>523</v>
      </c>
      <c r="P1839" s="72"/>
      <c r="Q1839" s="74">
        <v>141.4</v>
      </c>
      <c r="R1839" s="74"/>
      <c r="S1839" s="47">
        <v>101.2</v>
      </c>
      <c r="T1839" s="71" t="s">
        <v>2269</v>
      </c>
      <c r="U1839" s="71"/>
    </row>
    <row r="1840" spans="1:21" ht="14.25" customHeight="1">
      <c r="A1840" s="2"/>
      <c r="B1840" s="5" t="s">
        <v>18</v>
      </c>
      <c r="C1840" s="46"/>
      <c r="D1840" s="46"/>
      <c r="E1840" s="46"/>
      <c r="F1840" s="53" t="s">
        <v>18</v>
      </c>
      <c r="G1840" s="46"/>
      <c r="H1840" s="53" t="s">
        <v>18</v>
      </c>
      <c r="I1840" s="5" t="s">
        <v>23</v>
      </c>
      <c r="J1840" s="45" t="s">
        <v>2273</v>
      </c>
      <c r="K1840" s="45" t="s">
        <v>812</v>
      </c>
      <c r="L1840" s="46">
        <v>4869</v>
      </c>
      <c r="M1840" s="46">
        <v>3608</v>
      </c>
      <c r="N1840" s="46">
        <v>3601</v>
      </c>
      <c r="O1840" s="72">
        <v>3654</v>
      </c>
      <c r="P1840" s="72"/>
      <c r="Q1840" s="74">
        <v>75</v>
      </c>
      <c r="R1840" s="74"/>
      <c r="S1840" s="47">
        <v>1.3</v>
      </c>
      <c r="T1840" s="71" t="s">
        <v>2269</v>
      </c>
      <c r="U1840" s="71"/>
    </row>
    <row r="1841" spans="1:21">
      <c r="A1841" s="2"/>
      <c r="B1841" s="5" t="s">
        <v>29</v>
      </c>
      <c r="C1841" s="46">
        <v>1023426878</v>
      </c>
      <c r="D1841" s="46">
        <v>1369066809</v>
      </c>
      <c r="E1841" s="46">
        <f t="shared" ref="E1841:E1842" si="438">D1841-C1841</f>
        <v>345639931</v>
      </c>
      <c r="F1841" s="53">
        <f>IFERROR((D1841/C1841-1)*100,0)</f>
        <v>33.772801792684604</v>
      </c>
      <c r="G1841" s="46">
        <v>1539343247</v>
      </c>
      <c r="H1841" s="53">
        <v>88.9</v>
      </c>
      <c r="I1841" s="5" t="s">
        <v>18</v>
      </c>
      <c r="J1841" s="45" t="s">
        <v>18</v>
      </c>
      <c r="K1841" s="45" t="s">
        <v>18</v>
      </c>
      <c r="L1841" s="46"/>
      <c r="M1841" s="46"/>
      <c r="N1841" s="46"/>
      <c r="O1841" s="72"/>
      <c r="P1841" s="72"/>
      <c r="Q1841" s="70" t="s">
        <v>18</v>
      </c>
      <c r="R1841" s="70"/>
      <c r="S1841" s="44" t="s">
        <v>18</v>
      </c>
      <c r="T1841" s="71" t="s">
        <v>18</v>
      </c>
      <c r="U1841" s="71"/>
    </row>
    <row r="1842" spans="1:21" ht="38.25">
      <c r="A1842" s="23" t="s">
        <v>2274</v>
      </c>
      <c r="B1842" s="5" t="s">
        <v>18</v>
      </c>
      <c r="C1842" s="46">
        <v>5372164347</v>
      </c>
      <c r="D1842" s="46">
        <v>8910312556</v>
      </c>
      <c r="E1842" s="46">
        <f t="shared" si="438"/>
        <v>3538148209</v>
      </c>
      <c r="F1842" s="53" t="s">
        <v>18</v>
      </c>
      <c r="G1842" s="46">
        <v>10660949408</v>
      </c>
      <c r="H1842" s="53" t="s">
        <v>18</v>
      </c>
      <c r="I1842" s="5" t="s">
        <v>18</v>
      </c>
      <c r="J1842" s="45" t="s">
        <v>18</v>
      </c>
      <c r="K1842" s="45" t="s">
        <v>18</v>
      </c>
      <c r="L1842" s="46"/>
      <c r="M1842" s="46"/>
      <c r="N1842" s="46"/>
      <c r="O1842" s="72"/>
      <c r="P1842" s="72"/>
      <c r="Q1842" s="70" t="s">
        <v>18</v>
      </c>
      <c r="R1842" s="70"/>
      <c r="S1842" s="44" t="s">
        <v>18</v>
      </c>
      <c r="T1842" s="71" t="s">
        <v>18</v>
      </c>
      <c r="U1842" s="71"/>
    </row>
    <row r="1843" spans="1:21">
      <c r="A1843" s="7" t="s">
        <v>2275</v>
      </c>
      <c r="B1843" s="8" t="s">
        <v>18</v>
      </c>
      <c r="C1843" s="16"/>
      <c r="D1843" s="16"/>
      <c r="E1843" s="16"/>
      <c r="F1843" s="61" t="s">
        <v>18</v>
      </c>
      <c r="G1843" s="16"/>
      <c r="H1843" s="61" t="s">
        <v>18</v>
      </c>
      <c r="I1843" s="8" t="s">
        <v>18</v>
      </c>
      <c r="J1843" s="10" t="s">
        <v>18</v>
      </c>
      <c r="K1843" s="10" t="s">
        <v>18</v>
      </c>
      <c r="L1843" s="16"/>
      <c r="M1843" s="16"/>
      <c r="N1843" s="16"/>
      <c r="O1843" s="75"/>
      <c r="P1843" s="75"/>
      <c r="Q1843" s="68" t="s">
        <v>18</v>
      </c>
      <c r="R1843" s="68"/>
      <c r="S1843" s="9" t="s">
        <v>18</v>
      </c>
      <c r="T1843" s="69" t="s">
        <v>18</v>
      </c>
      <c r="U1843" s="69"/>
    </row>
    <row r="1844" spans="1:21">
      <c r="A1844" s="11" t="s">
        <v>2276</v>
      </c>
      <c r="B1844" s="5" t="s">
        <v>18</v>
      </c>
      <c r="C1844" s="14"/>
      <c r="D1844" s="14"/>
      <c r="E1844" s="14"/>
      <c r="F1844" s="53" t="s">
        <v>18</v>
      </c>
      <c r="G1844" s="14"/>
      <c r="H1844" s="53" t="s">
        <v>18</v>
      </c>
      <c r="I1844" s="5" t="s">
        <v>18</v>
      </c>
      <c r="J1844" s="13" t="s">
        <v>18</v>
      </c>
      <c r="K1844" s="13" t="s">
        <v>18</v>
      </c>
      <c r="L1844" s="14"/>
      <c r="M1844" s="14"/>
      <c r="N1844" s="14"/>
      <c r="O1844" s="72"/>
      <c r="P1844" s="72"/>
      <c r="Q1844" s="70" t="s">
        <v>18</v>
      </c>
      <c r="R1844" s="70"/>
      <c r="S1844" s="12" t="s">
        <v>18</v>
      </c>
      <c r="T1844" s="71" t="s">
        <v>18</v>
      </c>
      <c r="U1844" s="71"/>
    </row>
    <row r="1845" spans="1:21" ht="25.5">
      <c r="A1845" s="13" t="s">
        <v>2277</v>
      </c>
      <c r="B1845" s="5" t="s">
        <v>32</v>
      </c>
      <c r="C1845" s="14">
        <v>96460646</v>
      </c>
      <c r="D1845" s="14">
        <v>121196149</v>
      </c>
      <c r="E1845" s="14">
        <f>D1845-C1845</f>
        <v>24735503</v>
      </c>
      <c r="F1845" s="53">
        <f>IFERROR((D1845/C1845-1)*100,0)</f>
        <v>25.643103198790527</v>
      </c>
      <c r="G1845" s="14">
        <v>193777289</v>
      </c>
      <c r="H1845" s="53">
        <v>62.5</v>
      </c>
      <c r="I1845" s="5" t="s">
        <v>18</v>
      </c>
      <c r="J1845" s="13" t="s">
        <v>18</v>
      </c>
      <c r="K1845" s="13" t="s">
        <v>18</v>
      </c>
      <c r="L1845" s="14"/>
      <c r="M1845" s="14"/>
      <c r="N1845" s="14"/>
      <c r="O1845" s="72"/>
      <c r="P1845" s="72"/>
      <c r="Q1845" s="70" t="s">
        <v>18</v>
      </c>
      <c r="R1845" s="70"/>
      <c r="S1845" s="12" t="s">
        <v>18</v>
      </c>
      <c r="T1845" s="71" t="s">
        <v>18</v>
      </c>
      <c r="U1845" s="71"/>
    </row>
    <row r="1846" spans="1:21" ht="38.25">
      <c r="A1846" s="13" t="s">
        <v>2278</v>
      </c>
      <c r="B1846" s="5" t="s">
        <v>18</v>
      </c>
      <c r="C1846" s="14"/>
      <c r="D1846" s="14"/>
      <c r="E1846" s="14"/>
      <c r="F1846" s="53" t="s">
        <v>18</v>
      </c>
      <c r="G1846" s="14"/>
      <c r="H1846" s="53" t="s">
        <v>18</v>
      </c>
      <c r="I1846" s="5" t="s">
        <v>23</v>
      </c>
      <c r="J1846" s="13" t="s">
        <v>2279</v>
      </c>
      <c r="K1846" s="13" t="s">
        <v>2280</v>
      </c>
      <c r="L1846" s="14">
        <v>600</v>
      </c>
      <c r="M1846" s="14">
        <v>430</v>
      </c>
      <c r="N1846" s="14">
        <v>474</v>
      </c>
      <c r="O1846" s="72">
        <v>402</v>
      </c>
      <c r="P1846" s="72"/>
      <c r="Q1846" s="74">
        <v>67</v>
      </c>
      <c r="R1846" s="74"/>
      <c r="S1846" s="15">
        <v>-6.5</v>
      </c>
      <c r="T1846" s="71" t="s">
        <v>2281</v>
      </c>
      <c r="U1846" s="71"/>
    </row>
    <row r="1847" spans="1:21" ht="25.5">
      <c r="A1847" s="2"/>
      <c r="B1847" s="5" t="s">
        <v>18</v>
      </c>
      <c r="C1847" s="14"/>
      <c r="D1847" s="14"/>
      <c r="E1847" s="14"/>
      <c r="F1847" s="53" t="s">
        <v>18</v>
      </c>
      <c r="G1847" s="14"/>
      <c r="H1847" s="53" t="s">
        <v>18</v>
      </c>
      <c r="I1847" s="5" t="s">
        <v>23</v>
      </c>
      <c r="J1847" s="13" t="s">
        <v>2279</v>
      </c>
      <c r="K1847" s="13" t="s">
        <v>2282</v>
      </c>
      <c r="L1847" s="14">
        <v>250</v>
      </c>
      <c r="M1847" s="14">
        <v>200</v>
      </c>
      <c r="N1847" s="14">
        <v>178</v>
      </c>
      <c r="O1847" s="72">
        <v>162</v>
      </c>
      <c r="P1847" s="72"/>
      <c r="Q1847" s="74">
        <v>64.8</v>
      </c>
      <c r="R1847" s="74"/>
      <c r="S1847" s="15">
        <v>-19</v>
      </c>
      <c r="T1847" s="71" t="s">
        <v>2281</v>
      </c>
      <c r="U1847" s="71"/>
    </row>
    <row r="1848" spans="1:21" ht="38.25">
      <c r="A1848" s="2"/>
      <c r="B1848" s="5" t="s">
        <v>18</v>
      </c>
      <c r="C1848" s="14"/>
      <c r="D1848" s="14"/>
      <c r="E1848" s="14"/>
      <c r="F1848" s="53" t="s">
        <v>18</v>
      </c>
      <c r="G1848" s="14"/>
      <c r="H1848" s="53" t="s">
        <v>18</v>
      </c>
      <c r="I1848" s="5" t="s">
        <v>23</v>
      </c>
      <c r="J1848" s="13" t="s">
        <v>2279</v>
      </c>
      <c r="K1848" s="13" t="s">
        <v>2283</v>
      </c>
      <c r="L1848" s="14">
        <v>100</v>
      </c>
      <c r="M1848" s="14">
        <v>70</v>
      </c>
      <c r="N1848" s="14">
        <v>13</v>
      </c>
      <c r="O1848" s="72">
        <v>38</v>
      </c>
      <c r="P1848" s="72"/>
      <c r="Q1848" s="74">
        <v>38</v>
      </c>
      <c r="R1848" s="74"/>
      <c r="S1848" s="15">
        <v>-45.7</v>
      </c>
      <c r="T1848" s="71" t="s">
        <v>2281</v>
      </c>
      <c r="U1848" s="71"/>
    </row>
    <row r="1849" spans="1:21" ht="25.5">
      <c r="A1849" s="2"/>
      <c r="B1849" s="5" t="s">
        <v>18</v>
      </c>
      <c r="C1849" s="14"/>
      <c r="D1849" s="14"/>
      <c r="E1849" s="14"/>
      <c r="F1849" s="53" t="s">
        <v>18</v>
      </c>
      <c r="G1849" s="14"/>
      <c r="H1849" s="53" t="s">
        <v>18</v>
      </c>
      <c r="I1849" s="5" t="s">
        <v>23</v>
      </c>
      <c r="J1849" s="13" t="s">
        <v>2279</v>
      </c>
      <c r="K1849" s="13" t="s">
        <v>2284</v>
      </c>
      <c r="L1849" s="14">
        <v>10</v>
      </c>
      <c r="M1849" s="14">
        <v>10</v>
      </c>
      <c r="N1849" s="14">
        <v>6</v>
      </c>
      <c r="O1849" s="72">
        <v>0</v>
      </c>
      <c r="P1849" s="72"/>
      <c r="Q1849" s="74">
        <f t="shared" ref="Q1849" si="439">+O1849/L1849*100</f>
        <v>0</v>
      </c>
      <c r="R1849" s="74"/>
      <c r="S1849" s="47">
        <f t="shared" ref="S1849" si="440">(+O1849/M1849-1)*100</f>
        <v>-100</v>
      </c>
      <c r="T1849" s="71" t="s">
        <v>2281</v>
      </c>
      <c r="U1849" s="71"/>
    </row>
    <row r="1850" spans="1:21" ht="25.5">
      <c r="A1850" s="2"/>
      <c r="B1850" s="5" t="s">
        <v>18</v>
      </c>
      <c r="C1850" s="14"/>
      <c r="D1850" s="14"/>
      <c r="E1850" s="14"/>
      <c r="F1850" s="53" t="s">
        <v>18</v>
      </c>
      <c r="G1850" s="14"/>
      <c r="H1850" s="53" t="s">
        <v>18</v>
      </c>
      <c r="I1850" s="5" t="s">
        <v>23</v>
      </c>
      <c r="J1850" s="13" t="s">
        <v>2279</v>
      </c>
      <c r="K1850" s="13" t="s">
        <v>2285</v>
      </c>
      <c r="L1850" s="14">
        <v>150</v>
      </c>
      <c r="M1850" s="14">
        <v>100</v>
      </c>
      <c r="N1850" s="14">
        <v>214</v>
      </c>
      <c r="O1850" s="72">
        <v>101</v>
      </c>
      <c r="P1850" s="72"/>
      <c r="Q1850" s="74">
        <v>67.3</v>
      </c>
      <c r="R1850" s="74"/>
      <c r="S1850" s="15">
        <v>1</v>
      </c>
      <c r="T1850" s="71" t="s">
        <v>2281</v>
      </c>
      <c r="U1850" s="71"/>
    </row>
    <row r="1851" spans="1:21" ht="25.5">
      <c r="A1851" s="2"/>
      <c r="B1851" s="5" t="s">
        <v>18</v>
      </c>
      <c r="C1851" s="14"/>
      <c r="D1851" s="14"/>
      <c r="E1851" s="14"/>
      <c r="F1851" s="53" t="s">
        <v>18</v>
      </c>
      <c r="G1851" s="14"/>
      <c r="H1851" s="53" t="s">
        <v>18</v>
      </c>
      <c r="I1851" s="5" t="s">
        <v>23</v>
      </c>
      <c r="J1851" s="13" t="s">
        <v>2279</v>
      </c>
      <c r="K1851" s="13" t="s">
        <v>2286</v>
      </c>
      <c r="L1851" s="14">
        <v>100</v>
      </c>
      <c r="M1851" s="14">
        <v>80</v>
      </c>
      <c r="N1851" s="14">
        <v>62</v>
      </c>
      <c r="O1851" s="72">
        <v>98</v>
      </c>
      <c r="P1851" s="72"/>
      <c r="Q1851" s="74">
        <v>98</v>
      </c>
      <c r="R1851" s="74"/>
      <c r="S1851" s="15">
        <v>22.5</v>
      </c>
      <c r="T1851" s="71" t="s">
        <v>2281</v>
      </c>
      <c r="U1851" s="71"/>
    </row>
    <row r="1852" spans="1:21" ht="25.5">
      <c r="A1852" s="2"/>
      <c r="B1852" s="5" t="s">
        <v>18</v>
      </c>
      <c r="C1852" s="14"/>
      <c r="D1852" s="14"/>
      <c r="E1852" s="14"/>
      <c r="F1852" s="53" t="s">
        <v>18</v>
      </c>
      <c r="G1852" s="14"/>
      <c r="H1852" s="53" t="s">
        <v>18</v>
      </c>
      <c r="I1852" s="5" t="s">
        <v>23</v>
      </c>
      <c r="J1852" s="13" t="s">
        <v>2279</v>
      </c>
      <c r="K1852" s="13" t="s">
        <v>2287</v>
      </c>
      <c r="L1852" s="14">
        <v>10</v>
      </c>
      <c r="M1852" s="14">
        <v>10</v>
      </c>
      <c r="N1852" s="14">
        <v>14</v>
      </c>
      <c r="O1852" s="72">
        <v>0</v>
      </c>
      <c r="P1852" s="72"/>
      <c r="Q1852" s="74">
        <f t="shared" ref="Q1852:Q1853" si="441">+O1852/L1852*100</f>
        <v>0</v>
      </c>
      <c r="R1852" s="74"/>
      <c r="S1852" s="47">
        <f t="shared" ref="S1852:S1853" si="442">(+O1852/M1852-1)*100</f>
        <v>-100</v>
      </c>
      <c r="T1852" s="71" t="s">
        <v>2281</v>
      </c>
      <c r="U1852" s="71"/>
    </row>
    <row r="1853" spans="1:21" ht="25.5">
      <c r="A1853" s="2"/>
      <c r="B1853" s="5" t="s">
        <v>18</v>
      </c>
      <c r="C1853" s="14"/>
      <c r="D1853" s="14"/>
      <c r="E1853" s="14"/>
      <c r="F1853" s="53" t="s">
        <v>18</v>
      </c>
      <c r="G1853" s="14"/>
      <c r="H1853" s="53" t="s">
        <v>18</v>
      </c>
      <c r="I1853" s="5" t="s">
        <v>23</v>
      </c>
      <c r="J1853" s="13" t="s">
        <v>2279</v>
      </c>
      <c r="K1853" s="13" t="s">
        <v>2288</v>
      </c>
      <c r="L1853" s="14">
        <v>10</v>
      </c>
      <c r="M1853" s="14">
        <v>10</v>
      </c>
      <c r="N1853" s="14">
        <v>0</v>
      </c>
      <c r="O1853" s="72">
        <v>0</v>
      </c>
      <c r="P1853" s="72"/>
      <c r="Q1853" s="74">
        <f t="shared" si="441"/>
        <v>0</v>
      </c>
      <c r="R1853" s="74"/>
      <c r="S1853" s="47">
        <f t="shared" si="442"/>
        <v>-100</v>
      </c>
      <c r="T1853" s="71" t="s">
        <v>2281</v>
      </c>
      <c r="U1853" s="71"/>
    </row>
    <row r="1854" spans="1:21">
      <c r="A1854" s="2"/>
      <c r="B1854" s="5" t="s">
        <v>29</v>
      </c>
      <c r="C1854" s="14">
        <v>96460646</v>
      </c>
      <c r="D1854" s="14">
        <v>121196149</v>
      </c>
      <c r="E1854" s="14">
        <f>D1854-C1854</f>
        <v>24735503</v>
      </c>
      <c r="F1854" s="53">
        <f>IFERROR((D1854/C1854-1)*100,0)</f>
        <v>25.643103198790527</v>
      </c>
      <c r="G1854" s="14">
        <v>193777289</v>
      </c>
      <c r="H1854" s="53">
        <v>62.5</v>
      </c>
      <c r="I1854" s="5" t="s">
        <v>18</v>
      </c>
      <c r="J1854" s="13" t="s">
        <v>18</v>
      </c>
      <c r="K1854" s="13" t="s">
        <v>18</v>
      </c>
      <c r="L1854" s="14"/>
      <c r="M1854" s="14"/>
      <c r="N1854" s="14"/>
      <c r="O1854" s="72"/>
      <c r="P1854" s="72"/>
      <c r="Q1854" s="70" t="s">
        <v>18</v>
      </c>
      <c r="R1854" s="70"/>
      <c r="S1854" s="12" t="s">
        <v>18</v>
      </c>
      <c r="T1854" s="71" t="s">
        <v>18</v>
      </c>
      <c r="U1854" s="71"/>
    </row>
    <row r="1855" spans="1:21">
      <c r="A1855" s="11" t="s">
        <v>2289</v>
      </c>
      <c r="B1855" s="5" t="s">
        <v>18</v>
      </c>
      <c r="C1855" s="14"/>
      <c r="D1855" s="14"/>
      <c r="E1855" s="14"/>
      <c r="F1855" s="53" t="s">
        <v>18</v>
      </c>
      <c r="G1855" s="14"/>
      <c r="H1855" s="53" t="s">
        <v>18</v>
      </c>
      <c r="I1855" s="5" t="s">
        <v>18</v>
      </c>
      <c r="J1855" s="13" t="s">
        <v>18</v>
      </c>
      <c r="K1855" s="13" t="s">
        <v>18</v>
      </c>
      <c r="L1855" s="14"/>
      <c r="M1855" s="14"/>
      <c r="N1855" s="14"/>
      <c r="O1855" s="72"/>
      <c r="P1855" s="72"/>
      <c r="Q1855" s="70" t="s">
        <v>18</v>
      </c>
      <c r="R1855" s="70"/>
      <c r="S1855" s="12" t="s">
        <v>18</v>
      </c>
      <c r="T1855" s="71" t="s">
        <v>18</v>
      </c>
      <c r="U1855" s="71"/>
    </row>
    <row r="1856" spans="1:21">
      <c r="A1856" s="13" t="s">
        <v>2290</v>
      </c>
      <c r="B1856" s="5" t="s">
        <v>32</v>
      </c>
      <c r="C1856" s="14">
        <v>273397421</v>
      </c>
      <c r="D1856" s="14">
        <v>327243615</v>
      </c>
      <c r="E1856" s="14">
        <f>D1856-C1856</f>
        <v>53846194</v>
      </c>
      <c r="F1856" s="53">
        <f>IFERROR((D1856/C1856-1)*100,0)</f>
        <v>19.695209195115272</v>
      </c>
      <c r="G1856" s="14">
        <v>449321183</v>
      </c>
      <c r="H1856" s="53">
        <v>72.8</v>
      </c>
      <c r="I1856" s="5" t="s">
        <v>18</v>
      </c>
      <c r="J1856" s="13" t="s">
        <v>18</v>
      </c>
      <c r="K1856" s="13" t="s">
        <v>18</v>
      </c>
      <c r="L1856" s="14"/>
      <c r="M1856" s="14"/>
      <c r="N1856" s="14"/>
      <c r="O1856" s="72"/>
      <c r="P1856" s="72"/>
      <c r="Q1856" s="70" t="s">
        <v>18</v>
      </c>
      <c r="R1856" s="70"/>
      <c r="S1856" s="12" t="s">
        <v>18</v>
      </c>
      <c r="T1856" s="71" t="s">
        <v>18</v>
      </c>
      <c r="U1856" s="71"/>
    </row>
    <row r="1857" spans="1:21" ht="93" customHeight="1">
      <c r="A1857" s="13" t="s">
        <v>2291</v>
      </c>
      <c r="B1857" s="5" t="s">
        <v>18</v>
      </c>
      <c r="C1857" s="14"/>
      <c r="D1857" s="14"/>
      <c r="E1857" s="14"/>
      <c r="F1857" s="53" t="s">
        <v>18</v>
      </c>
      <c r="G1857" s="14"/>
      <c r="H1857" s="53" t="s">
        <v>18</v>
      </c>
      <c r="I1857" s="5" t="s">
        <v>23</v>
      </c>
      <c r="J1857" s="13" t="s">
        <v>34</v>
      </c>
      <c r="K1857" s="13" t="s">
        <v>35</v>
      </c>
      <c r="L1857" s="14">
        <v>122000</v>
      </c>
      <c r="M1857" s="14">
        <v>87900</v>
      </c>
      <c r="N1857" s="14">
        <v>81622</v>
      </c>
      <c r="O1857" s="72">
        <v>81436</v>
      </c>
      <c r="P1857" s="72"/>
      <c r="Q1857" s="74">
        <f t="shared" ref="Q1857:Q1869" si="443">+O1857/L1857*100</f>
        <v>66.750819672131144</v>
      </c>
      <c r="R1857" s="74"/>
      <c r="S1857" s="47">
        <f t="shared" ref="S1857:S1869" si="444">(+O1857/M1857-1)*100</f>
        <v>-7.353811149032996</v>
      </c>
      <c r="T1857" s="71" t="s">
        <v>3754</v>
      </c>
      <c r="U1857" s="71"/>
    </row>
    <row r="1858" spans="1:21" ht="56.25" customHeight="1">
      <c r="A1858" s="2"/>
      <c r="B1858" s="5" t="s">
        <v>18</v>
      </c>
      <c r="C1858" s="14"/>
      <c r="D1858" s="14"/>
      <c r="E1858" s="14"/>
      <c r="F1858" s="53" t="s">
        <v>18</v>
      </c>
      <c r="G1858" s="14"/>
      <c r="H1858" s="53" t="s">
        <v>18</v>
      </c>
      <c r="I1858" s="5" t="s">
        <v>23</v>
      </c>
      <c r="J1858" s="13" t="s">
        <v>34</v>
      </c>
      <c r="K1858" s="13" t="s">
        <v>37</v>
      </c>
      <c r="L1858" s="14">
        <v>167000</v>
      </c>
      <c r="M1858" s="14">
        <v>119000</v>
      </c>
      <c r="N1858" s="14">
        <v>138432</v>
      </c>
      <c r="O1858" s="87">
        <v>154944</v>
      </c>
      <c r="P1858" s="87"/>
      <c r="Q1858" s="74">
        <f t="shared" si="443"/>
        <v>92.780838323353294</v>
      </c>
      <c r="R1858" s="74"/>
      <c r="S1858" s="47">
        <f t="shared" si="444"/>
        <v>30.205042016806715</v>
      </c>
      <c r="T1858" s="71" t="s">
        <v>3755</v>
      </c>
      <c r="U1858" s="71"/>
    </row>
    <row r="1859" spans="1:21" ht="42" customHeight="1">
      <c r="A1859" s="2"/>
      <c r="B1859" s="5" t="s">
        <v>18</v>
      </c>
      <c r="C1859" s="14"/>
      <c r="D1859" s="14"/>
      <c r="E1859" s="14"/>
      <c r="F1859" s="53" t="s">
        <v>18</v>
      </c>
      <c r="G1859" s="14"/>
      <c r="H1859" s="53" t="s">
        <v>18</v>
      </c>
      <c r="I1859" s="5" t="s">
        <v>23</v>
      </c>
      <c r="J1859" s="13" t="s">
        <v>1208</v>
      </c>
      <c r="K1859" s="13" t="s">
        <v>368</v>
      </c>
      <c r="L1859" s="14">
        <v>35000</v>
      </c>
      <c r="M1859" s="14">
        <v>25500</v>
      </c>
      <c r="N1859" s="14">
        <v>85100</v>
      </c>
      <c r="O1859" s="87">
        <v>50500</v>
      </c>
      <c r="P1859" s="87"/>
      <c r="Q1859" s="74">
        <f t="shared" si="443"/>
        <v>144.28571428571428</v>
      </c>
      <c r="R1859" s="74"/>
      <c r="S1859" s="47">
        <f t="shared" si="444"/>
        <v>98.039215686274517</v>
      </c>
      <c r="T1859" s="71" t="s">
        <v>3756</v>
      </c>
      <c r="U1859" s="71"/>
    </row>
    <row r="1860" spans="1:21" ht="27.75" customHeight="1">
      <c r="A1860" s="2"/>
      <c r="B1860" s="5" t="s">
        <v>18</v>
      </c>
      <c r="C1860" s="14"/>
      <c r="D1860" s="14"/>
      <c r="E1860" s="14"/>
      <c r="F1860" s="53" t="s">
        <v>18</v>
      </c>
      <c r="G1860" s="14"/>
      <c r="H1860" s="53" t="s">
        <v>18</v>
      </c>
      <c r="I1860" s="5" t="s">
        <v>23</v>
      </c>
      <c r="J1860" s="13" t="s">
        <v>2292</v>
      </c>
      <c r="K1860" s="13" t="s">
        <v>182</v>
      </c>
      <c r="L1860" s="14">
        <v>43</v>
      </c>
      <c r="M1860" s="14">
        <v>28</v>
      </c>
      <c r="N1860" s="14">
        <v>22</v>
      </c>
      <c r="O1860" s="87">
        <v>12</v>
      </c>
      <c r="P1860" s="87"/>
      <c r="Q1860" s="74">
        <f t="shared" si="443"/>
        <v>27.906976744186046</v>
      </c>
      <c r="R1860" s="74"/>
      <c r="S1860" s="47">
        <f t="shared" si="444"/>
        <v>-57.142857142857139</v>
      </c>
      <c r="T1860" s="71" t="s">
        <v>3757</v>
      </c>
      <c r="U1860" s="71"/>
    </row>
    <row r="1861" spans="1:21" ht="102" customHeight="1">
      <c r="A1861" s="2"/>
      <c r="B1861" s="5" t="s">
        <v>18</v>
      </c>
      <c r="C1861" s="14"/>
      <c r="D1861" s="14"/>
      <c r="E1861" s="14"/>
      <c r="F1861" s="53" t="s">
        <v>18</v>
      </c>
      <c r="G1861" s="14"/>
      <c r="H1861" s="53" t="s">
        <v>18</v>
      </c>
      <c r="I1861" s="5" t="s">
        <v>23</v>
      </c>
      <c r="J1861" s="13" t="s">
        <v>2293</v>
      </c>
      <c r="K1861" s="13" t="s">
        <v>53</v>
      </c>
      <c r="L1861" s="14">
        <v>56500</v>
      </c>
      <c r="M1861" s="14">
        <v>38500</v>
      </c>
      <c r="N1861" s="14">
        <v>102235</v>
      </c>
      <c r="O1861" s="87">
        <v>43170</v>
      </c>
      <c r="P1861" s="87"/>
      <c r="Q1861" s="74">
        <f t="shared" si="443"/>
        <v>76.407079646017692</v>
      </c>
      <c r="R1861" s="74"/>
      <c r="S1861" s="47">
        <f t="shared" si="444"/>
        <v>12.129870129870124</v>
      </c>
      <c r="T1861" s="71" t="s">
        <v>3758</v>
      </c>
      <c r="U1861" s="71"/>
    </row>
    <row r="1862" spans="1:21" ht="40.5" customHeight="1">
      <c r="A1862" s="2"/>
      <c r="B1862" s="5" t="s">
        <v>18</v>
      </c>
      <c r="C1862" s="14"/>
      <c r="D1862" s="14"/>
      <c r="E1862" s="14"/>
      <c r="F1862" s="53" t="s">
        <v>18</v>
      </c>
      <c r="G1862" s="14"/>
      <c r="H1862" s="53" t="s">
        <v>18</v>
      </c>
      <c r="I1862" s="5" t="s">
        <v>23</v>
      </c>
      <c r="J1862" s="13" t="s">
        <v>2294</v>
      </c>
      <c r="K1862" s="13" t="s">
        <v>53</v>
      </c>
      <c r="L1862" s="14">
        <v>1400</v>
      </c>
      <c r="M1862" s="14">
        <v>1050</v>
      </c>
      <c r="N1862" s="14">
        <v>1156</v>
      </c>
      <c r="O1862" s="87">
        <v>1631</v>
      </c>
      <c r="P1862" s="87"/>
      <c r="Q1862" s="74">
        <f t="shared" si="443"/>
        <v>116.5</v>
      </c>
      <c r="R1862" s="74"/>
      <c r="S1862" s="47">
        <f t="shared" si="444"/>
        <v>55.333333333333321</v>
      </c>
      <c r="T1862" s="71" t="s">
        <v>3759</v>
      </c>
      <c r="U1862" s="71"/>
    </row>
    <row r="1863" spans="1:21" ht="53.25" customHeight="1">
      <c r="A1863" s="2"/>
      <c r="B1863" s="5" t="s">
        <v>18</v>
      </c>
      <c r="C1863" s="14"/>
      <c r="D1863" s="14"/>
      <c r="E1863" s="14"/>
      <c r="F1863" s="53" t="s">
        <v>18</v>
      </c>
      <c r="G1863" s="14"/>
      <c r="H1863" s="53" t="s">
        <v>18</v>
      </c>
      <c r="I1863" s="5" t="s">
        <v>23</v>
      </c>
      <c r="J1863" s="13" t="s">
        <v>2295</v>
      </c>
      <c r="K1863" s="13" t="s">
        <v>806</v>
      </c>
      <c r="L1863" s="14">
        <v>21</v>
      </c>
      <c r="M1863" s="14">
        <v>15</v>
      </c>
      <c r="N1863" s="14">
        <v>20</v>
      </c>
      <c r="O1863" s="72">
        <v>50</v>
      </c>
      <c r="P1863" s="72"/>
      <c r="Q1863" s="74">
        <f t="shared" si="443"/>
        <v>238.0952380952381</v>
      </c>
      <c r="R1863" s="74"/>
      <c r="S1863" s="47">
        <f t="shared" si="444"/>
        <v>233.33333333333334</v>
      </c>
      <c r="T1863" s="71" t="s">
        <v>3760</v>
      </c>
      <c r="U1863" s="71"/>
    </row>
    <row r="1864" spans="1:21" ht="60.75" customHeight="1">
      <c r="A1864" s="2"/>
      <c r="B1864" s="5" t="s">
        <v>18</v>
      </c>
      <c r="C1864" s="14"/>
      <c r="D1864" s="14"/>
      <c r="E1864" s="14"/>
      <c r="F1864" s="53" t="s">
        <v>18</v>
      </c>
      <c r="G1864" s="14"/>
      <c r="H1864" s="53" t="s">
        <v>18</v>
      </c>
      <c r="I1864" s="5" t="s">
        <v>23</v>
      </c>
      <c r="J1864" s="13" t="s">
        <v>2296</v>
      </c>
      <c r="K1864" s="13" t="s">
        <v>2297</v>
      </c>
      <c r="L1864" s="14">
        <v>1400000</v>
      </c>
      <c r="M1864" s="14">
        <v>1025000</v>
      </c>
      <c r="N1864" s="14">
        <v>1306646</v>
      </c>
      <c r="O1864" s="87">
        <v>2227063</v>
      </c>
      <c r="P1864" s="87"/>
      <c r="Q1864" s="74">
        <f t="shared" si="443"/>
        <v>159.07592857142859</v>
      </c>
      <c r="R1864" s="74"/>
      <c r="S1864" s="47">
        <f t="shared" si="444"/>
        <v>117.27443902439023</v>
      </c>
      <c r="T1864" s="71" t="s">
        <v>3761</v>
      </c>
      <c r="U1864" s="71"/>
    </row>
    <row r="1865" spans="1:21" ht="30" customHeight="1">
      <c r="A1865" s="2"/>
      <c r="B1865" s="5" t="s">
        <v>18</v>
      </c>
      <c r="C1865" s="14"/>
      <c r="D1865" s="14"/>
      <c r="E1865" s="14"/>
      <c r="F1865" s="53" t="s">
        <v>18</v>
      </c>
      <c r="G1865" s="14"/>
      <c r="H1865" s="53" t="s">
        <v>18</v>
      </c>
      <c r="I1865" s="5" t="s">
        <v>23</v>
      </c>
      <c r="J1865" s="13" t="s">
        <v>2298</v>
      </c>
      <c r="K1865" s="13" t="s">
        <v>1220</v>
      </c>
      <c r="L1865" s="14">
        <v>41000</v>
      </c>
      <c r="M1865" s="14">
        <v>30500</v>
      </c>
      <c r="N1865" s="14">
        <v>22709</v>
      </c>
      <c r="O1865" s="87">
        <v>30745</v>
      </c>
      <c r="P1865" s="87"/>
      <c r="Q1865" s="74">
        <f t="shared" si="443"/>
        <v>74.987804878048777</v>
      </c>
      <c r="R1865" s="74"/>
      <c r="S1865" s="47">
        <f t="shared" si="444"/>
        <v>0.80327868852458906</v>
      </c>
      <c r="T1865" s="71" t="s">
        <v>3762</v>
      </c>
      <c r="U1865" s="71"/>
    </row>
    <row r="1866" spans="1:21" ht="70.5" customHeight="1">
      <c r="A1866" s="2"/>
      <c r="B1866" s="5" t="s">
        <v>18</v>
      </c>
      <c r="C1866" s="14"/>
      <c r="D1866" s="14"/>
      <c r="E1866" s="14"/>
      <c r="F1866" s="53" t="s">
        <v>18</v>
      </c>
      <c r="G1866" s="14"/>
      <c r="H1866" s="53" t="s">
        <v>18</v>
      </c>
      <c r="I1866" s="5" t="s">
        <v>23</v>
      </c>
      <c r="J1866" s="13" t="s">
        <v>2299</v>
      </c>
      <c r="K1866" s="13" t="s">
        <v>1220</v>
      </c>
      <c r="L1866" s="14">
        <v>115034</v>
      </c>
      <c r="M1866" s="14">
        <v>88308</v>
      </c>
      <c r="N1866" s="14">
        <v>77810</v>
      </c>
      <c r="O1866" s="87">
        <v>108780</v>
      </c>
      <c r="P1866" s="87"/>
      <c r="Q1866" s="74">
        <f t="shared" si="443"/>
        <v>94.56334648886417</v>
      </c>
      <c r="R1866" s="74"/>
      <c r="S1866" s="47">
        <f t="shared" si="444"/>
        <v>23.182497621959499</v>
      </c>
      <c r="T1866" s="71" t="s">
        <v>3763</v>
      </c>
      <c r="U1866" s="71"/>
    </row>
    <row r="1867" spans="1:21" ht="45" customHeight="1">
      <c r="A1867" s="2"/>
      <c r="B1867" s="5" t="s">
        <v>18</v>
      </c>
      <c r="C1867" s="14"/>
      <c r="D1867" s="14"/>
      <c r="E1867" s="14"/>
      <c r="F1867" s="53" t="s">
        <v>18</v>
      </c>
      <c r="G1867" s="14"/>
      <c r="H1867" s="53" t="s">
        <v>18</v>
      </c>
      <c r="I1867" s="5" t="s">
        <v>23</v>
      </c>
      <c r="J1867" s="13" t="s">
        <v>2300</v>
      </c>
      <c r="K1867" s="13" t="s">
        <v>1220</v>
      </c>
      <c r="L1867" s="14">
        <v>346500</v>
      </c>
      <c r="M1867" s="14">
        <v>253200</v>
      </c>
      <c r="N1867" s="14">
        <v>10521</v>
      </c>
      <c r="O1867" s="87">
        <v>109398</v>
      </c>
      <c r="P1867" s="87"/>
      <c r="Q1867" s="74">
        <f t="shared" si="443"/>
        <v>31.572294372294373</v>
      </c>
      <c r="R1867" s="74"/>
      <c r="S1867" s="47">
        <f t="shared" si="444"/>
        <v>-56.793838862559241</v>
      </c>
      <c r="T1867" s="71" t="s">
        <v>3764</v>
      </c>
      <c r="U1867" s="71"/>
    </row>
    <row r="1868" spans="1:21" ht="52.5" customHeight="1">
      <c r="A1868" s="2"/>
      <c r="B1868" s="5" t="s">
        <v>18</v>
      </c>
      <c r="C1868" s="14"/>
      <c r="D1868" s="14"/>
      <c r="E1868" s="14"/>
      <c r="F1868" s="53" t="s">
        <v>18</v>
      </c>
      <c r="G1868" s="14"/>
      <c r="H1868" s="53" t="s">
        <v>18</v>
      </c>
      <c r="I1868" s="5" t="s">
        <v>23</v>
      </c>
      <c r="J1868" s="13" t="s">
        <v>2301</v>
      </c>
      <c r="K1868" s="13" t="s">
        <v>2302</v>
      </c>
      <c r="L1868" s="14">
        <v>70370</v>
      </c>
      <c r="M1868" s="14">
        <v>55000</v>
      </c>
      <c r="N1868" s="14">
        <v>69099</v>
      </c>
      <c r="O1868" s="87">
        <v>140434</v>
      </c>
      <c r="P1868" s="87"/>
      <c r="Q1868" s="74">
        <f t="shared" si="443"/>
        <v>199.56515560608216</v>
      </c>
      <c r="R1868" s="74"/>
      <c r="S1868" s="47">
        <f t="shared" si="444"/>
        <v>155.33454545454543</v>
      </c>
      <c r="T1868" s="71" t="s">
        <v>3765</v>
      </c>
      <c r="U1868" s="71"/>
    </row>
    <row r="1869" spans="1:21" ht="63" customHeight="1">
      <c r="A1869" s="2"/>
      <c r="B1869" s="5" t="s">
        <v>18</v>
      </c>
      <c r="C1869" s="14"/>
      <c r="D1869" s="14"/>
      <c r="E1869" s="14"/>
      <c r="F1869" s="53" t="s">
        <v>18</v>
      </c>
      <c r="G1869" s="14"/>
      <c r="H1869" s="53" t="s">
        <v>18</v>
      </c>
      <c r="I1869" s="5" t="s">
        <v>23</v>
      </c>
      <c r="J1869" s="13" t="s">
        <v>50</v>
      </c>
      <c r="K1869" s="13" t="s">
        <v>51</v>
      </c>
      <c r="L1869" s="14">
        <v>21000</v>
      </c>
      <c r="M1869" s="14">
        <v>16500</v>
      </c>
      <c r="N1869" s="14">
        <v>20469</v>
      </c>
      <c r="O1869" s="87">
        <v>14792</v>
      </c>
      <c r="P1869" s="87"/>
      <c r="Q1869" s="74">
        <f t="shared" si="443"/>
        <v>70.438095238095229</v>
      </c>
      <c r="R1869" s="74"/>
      <c r="S1869" s="47">
        <f t="shared" si="444"/>
        <v>-10.351515151515155</v>
      </c>
      <c r="T1869" s="71" t="s">
        <v>3766</v>
      </c>
      <c r="U1869" s="71"/>
    </row>
    <row r="1870" spans="1:21">
      <c r="A1870" s="2"/>
      <c r="B1870" s="5" t="s">
        <v>29</v>
      </c>
      <c r="C1870" s="14">
        <v>273397421</v>
      </c>
      <c r="D1870" s="14">
        <v>327243615</v>
      </c>
      <c r="E1870" s="14">
        <f>D1870-C1870</f>
        <v>53846194</v>
      </c>
      <c r="F1870" s="53">
        <f>IFERROR((D1870/C1870-1)*100,0)</f>
        <v>19.695209195115272</v>
      </c>
      <c r="G1870" s="14">
        <v>449321183</v>
      </c>
      <c r="H1870" s="53">
        <v>72.8</v>
      </c>
      <c r="I1870" s="5" t="s">
        <v>18</v>
      </c>
      <c r="J1870" s="13" t="s">
        <v>18</v>
      </c>
      <c r="K1870" s="13" t="s">
        <v>18</v>
      </c>
      <c r="L1870" s="14"/>
      <c r="M1870" s="14"/>
      <c r="N1870" s="14"/>
      <c r="O1870" s="72"/>
      <c r="P1870" s="72"/>
      <c r="Q1870" s="70" t="s">
        <v>18</v>
      </c>
      <c r="R1870" s="70"/>
      <c r="S1870" s="12" t="s">
        <v>18</v>
      </c>
      <c r="T1870" s="71" t="s">
        <v>18</v>
      </c>
      <c r="U1870" s="71"/>
    </row>
    <row r="1871" spans="1:21">
      <c r="A1871" s="11" t="s">
        <v>2303</v>
      </c>
      <c r="B1871" s="5" t="s">
        <v>18</v>
      </c>
      <c r="C1871" s="14"/>
      <c r="D1871" s="14"/>
      <c r="E1871" s="14"/>
      <c r="F1871" s="53" t="s">
        <v>18</v>
      </c>
      <c r="G1871" s="14"/>
      <c r="H1871" s="53" t="s">
        <v>18</v>
      </c>
      <c r="I1871" s="5" t="s">
        <v>18</v>
      </c>
      <c r="J1871" s="13" t="s">
        <v>18</v>
      </c>
      <c r="K1871" s="13" t="s">
        <v>18</v>
      </c>
      <c r="L1871" s="14"/>
      <c r="M1871" s="14"/>
      <c r="N1871" s="14"/>
      <c r="O1871" s="72"/>
      <c r="P1871" s="72"/>
      <c r="Q1871" s="70" t="s">
        <v>18</v>
      </c>
      <c r="R1871" s="70"/>
      <c r="S1871" s="12" t="s">
        <v>18</v>
      </c>
      <c r="T1871" s="71" t="s">
        <v>18</v>
      </c>
      <c r="U1871" s="71"/>
    </row>
    <row r="1872" spans="1:21" ht="25.5">
      <c r="A1872" s="13" t="s">
        <v>2304</v>
      </c>
      <c r="B1872" s="5" t="s">
        <v>32</v>
      </c>
      <c r="C1872" s="14">
        <v>78621547</v>
      </c>
      <c r="D1872" s="14">
        <v>104531749</v>
      </c>
      <c r="E1872" s="14">
        <f>D1872-C1872</f>
        <v>25910202</v>
      </c>
      <c r="F1872" s="53">
        <f>IFERROR((D1872/C1872-1)*100,0)</f>
        <v>32.95559930918175</v>
      </c>
      <c r="G1872" s="14">
        <v>155691319</v>
      </c>
      <c r="H1872" s="53">
        <v>67.099999999999994</v>
      </c>
      <c r="I1872" s="5" t="s">
        <v>18</v>
      </c>
      <c r="J1872" s="13" t="s">
        <v>18</v>
      </c>
      <c r="K1872" s="13" t="s">
        <v>18</v>
      </c>
      <c r="L1872" s="14"/>
      <c r="M1872" s="14"/>
      <c r="N1872" s="14"/>
      <c r="O1872" s="72"/>
      <c r="P1872" s="72"/>
      <c r="Q1872" s="70" t="s">
        <v>18</v>
      </c>
      <c r="R1872" s="70"/>
      <c r="S1872" s="12" t="s">
        <v>18</v>
      </c>
      <c r="T1872" s="71" t="s">
        <v>18</v>
      </c>
      <c r="U1872" s="71"/>
    </row>
    <row r="1873" spans="1:21">
      <c r="A1873" s="13" t="s">
        <v>2305</v>
      </c>
      <c r="B1873" s="5" t="s">
        <v>18</v>
      </c>
      <c r="C1873" s="14"/>
      <c r="D1873" s="14"/>
      <c r="E1873" s="14"/>
      <c r="F1873" s="53" t="s">
        <v>18</v>
      </c>
      <c r="G1873" s="14"/>
      <c r="H1873" s="53" t="s">
        <v>18</v>
      </c>
      <c r="I1873" s="5" t="s">
        <v>23</v>
      </c>
      <c r="J1873" s="13" t="s">
        <v>2306</v>
      </c>
      <c r="K1873" s="13" t="s">
        <v>101</v>
      </c>
      <c r="L1873" s="14">
        <v>159</v>
      </c>
      <c r="M1873" s="14">
        <v>159</v>
      </c>
      <c r="N1873" s="14">
        <v>63</v>
      </c>
      <c r="O1873" s="72">
        <v>38</v>
      </c>
      <c r="P1873" s="72"/>
      <c r="Q1873" s="70" t="s">
        <v>69</v>
      </c>
      <c r="R1873" s="70"/>
      <c r="S1873" s="15">
        <v>-76.099999999999994</v>
      </c>
      <c r="T1873" s="71" t="s">
        <v>2307</v>
      </c>
      <c r="U1873" s="71"/>
    </row>
    <row r="1874" spans="1:21" ht="12.75" customHeight="1">
      <c r="A1874" s="2"/>
      <c r="B1874" s="5" t="s">
        <v>18</v>
      </c>
      <c r="C1874" s="14"/>
      <c r="D1874" s="14"/>
      <c r="E1874" s="14"/>
      <c r="F1874" s="53" t="s">
        <v>18</v>
      </c>
      <c r="G1874" s="14"/>
      <c r="H1874" s="53" t="s">
        <v>18</v>
      </c>
      <c r="I1874" s="5" t="s">
        <v>23</v>
      </c>
      <c r="J1874" s="13" t="s">
        <v>2308</v>
      </c>
      <c r="K1874" s="13" t="s">
        <v>2309</v>
      </c>
      <c r="L1874" s="14">
        <v>217</v>
      </c>
      <c r="M1874" s="14">
        <v>132</v>
      </c>
      <c r="N1874" s="14">
        <v>158</v>
      </c>
      <c r="O1874" s="72">
        <v>150</v>
      </c>
      <c r="P1874" s="72"/>
      <c r="Q1874" s="74">
        <v>69.099999999999994</v>
      </c>
      <c r="R1874" s="74"/>
      <c r="S1874" s="15">
        <v>13.6</v>
      </c>
      <c r="T1874" s="71" t="s">
        <v>3767</v>
      </c>
      <c r="U1874" s="71"/>
    </row>
    <row r="1875" spans="1:21">
      <c r="A1875" s="2"/>
      <c r="B1875" s="5" t="s">
        <v>18</v>
      </c>
      <c r="C1875" s="14"/>
      <c r="D1875" s="14"/>
      <c r="E1875" s="14"/>
      <c r="F1875" s="53" t="s">
        <v>18</v>
      </c>
      <c r="G1875" s="14"/>
      <c r="H1875" s="53" t="s">
        <v>18</v>
      </c>
      <c r="I1875" s="5" t="s">
        <v>23</v>
      </c>
      <c r="J1875" s="13" t="s">
        <v>2308</v>
      </c>
      <c r="K1875" s="13" t="s">
        <v>2310</v>
      </c>
      <c r="L1875" s="14">
        <v>240</v>
      </c>
      <c r="M1875" s="14">
        <v>139</v>
      </c>
      <c r="N1875" s="14">
        <v>325</v>
      </c>
      <c r="O1875" s="72">
        <v>230</v>
      </c>
      <c r="P1875" s="72"/>
      <c r="Q1875" s="74">
        <v>95.8</v>
      </c>
      <c r="R1875" s="74"/>
      <c r="S1875" s="15">
        <v>65.5</v>
      </c>
      <c r="T1875" s="71" t="s">
        <v>3767</v>
      </c>
      <c r="U1875" s="71"/>
    </row>
    <row r="1876" spans="1:21">
      <c r="A1876" s="2"/>
      <c r="B1876" s="5" t="s">
        <v>18</v>
      </c>
      <c r="C1876" s="14"/>
      <c r="D1876" s="14"/>
      <c r="E1876" s="14"/>
      <c r="F1876" s="53" t="s">
        <v>18</v>
      </c>
      <c r="G1876" s="14"/>
      <c r="H1876" s="53" t="s">
        <v>18</v>
      </c>
      <c r="I1876" s="5" t="s">
        <v>23</v>
      </c>
      <c r="J1876" s="13" t="s">
        <v>2311</v>
      </c>
      <c r="K1876" s="13" t="s">
        <v>368</v>
      </c>
      <c r="L1876" s="14">
        <v>18200</v>
      </c>
      <c r="M1876" s="14">
        <v>0</v>
      </c>
      <c r="N1876" s="14">
        <v>54000</v>
      </c>
      <c r="O1876" s="72">
        <v>0</v>
      </c>
      <c r="P1876" s="72"/>
      <c r="Q1876" s="74">
        <f t="shared" ref="Q1876" si="445">+O1876/L1876*100</f>
        <v>0</v>
      </c>
      <c r="R1876" s="74"/>
      <c r="S1876" s="47">
        <v>0</v>
      </c>
      <c r="T1876" s="71" t="s">
        <v>18</v>
      </c>
      <c r="U1876" s="71"/>
    </row>
    <row r="1877" spans="1:21">
      <c r="A1877" s="2"/>
      <c r="B1877" s="5" t="s">
        <v>18</v>
      </c>
      <c r="C1877" s="14"/>
      <c r="D1877" s="14"/>
      <c r="E1877" s="14"/>
      <c r="F1877" s="53" t="s">
        <v>18</v>
      </c>
      <c r="G1877" s="14"/>
      <c r="H1877" s="53" t="s">
        <v>18</v>
      </c>
      <c r="I1877" s="5" t="s">
        <v>23</v>
      </c>
      <c r="J1877" s="13" t="s">
        <v>2311</v>
      </c>
      <c r="K1877" s="13" t="s">
        <v>984</v>
      </c>
      <c r="L1877" s="14">
        <v>22</v>
      </c>
      <c r="M1877" s="14">
        <v>0</v>
      </c>
      <c r="N1877" s="14">
        <v>15</v>
      </c>
      <c r="O1877" s="72">
        <v>0</v>
      </c>
      <c r="P1877" s="72"/>
      <c r="Q1877" s="74">
        <f t="shared" ref="Q1877" si="446">+O1877/L1877*100</f>
        <v>0</v>
      </c>
      <c r="R1877" s="74"/>
      <c r="S1877" s="15">
        <v>0</v>
      </c>
      <c r="T1877" s="71" t="s">
        <v>18</v>
      </c>
      <c r="U1877" s="71"/>
    </row>
    <row r="1878" spans="1:21">
      <c r="A1878" s="2"/>
      <c r="B1878" s="5" t="s">
        <v>18</v>
      </c>
      <c r="C1878" s="14"/>
      <c r="D1878" s="14"/>
      <c r="E1878" s="14"/>
      <c r="F1878" s="53" t="s">
        <v>18</v>
      </c>
      <c r="G1878" s="14"/>
      <c r="H1878" s="53" t="s">
        <v>18</v>
      </c>
      <c r="I1878" s="5" t="s">
        <v>23</v>
      </c>
      <c r="J1878" s="13" t="s">
        <v>2312</v>
      </c>
      <c r="K1878" s="13" t="s">
        <v>2313</v>
      </c>
      <c r="L1878" s="14">
        <v>33</v>
      </c>
      <c r="M1878" s="14">
        <v>8</v>
      </c>
      <c r="N1878" s="14">
        <v>12</v>
      </c>
      <c r="O1878" s="72">
        <v>14</v>
      </c>
      <c r="P1878" s="72"/>
      <c r="Q1878" s="74">
        <v>42.4</v>
      </c>
      <c r="R1878" s="74"/>
      <c r="S1878" s="15">
        <v>75</v>
      </c>
      <c r="T1878" s="71" t="s">
        <v>2314</v>
      </c>
      <c r="U1878" s="71"/>
    </row>
    <row r="1879" spans="1:21">
      <c r="A1879" s="2"/>
      <c r="B1879" s="5" t="s">
        <v>29</v>
      </c>
      <c r="C1879" s="14">
        <v>78621547</v>
      </c>
      <c r="D1879" s="14">
        <v>104531749</v>
      </c>
      <c r="E1879" s="14">
        <f>D1879-C1879</f>
        <v>25910202</v>
      </c>
      <c r="F1879" s="53">
        <f>IFERROR((D1879/C1879-1)*100,0)</f>
        <v>32.95559930918175</v>
      </c>
      <c r="G1879" s="14">
        <v>155691319</v>
      </c>
      <c r="H1879" s="53">
        <v>67.099999999999994</v>
      </c>
      <c r="I1879" s="5" t="s">
        <v>18</v>
      </c>
      <c r="J1879" s="13" t="s">
        <v>18</v>
      </c>
      <c r="K1879" s="13" t="s">
        <v>18</v>
      </c>
      <c r="L1879" s="14"/>
      <c r="M1879" s="14"/>
      <c r="N1879" s="14"/>
      <c r="O1879" s="72"/>
      <c r="P1879" s="72"/>
      <c r="Q1879" s="70" t="s">
        <v>18</v>
      </c>
      <c r="R1879" s="70"/>
      <c r="S1879" s="12" t="s">
        <v>18</v>
      </c>
      <c r="T1879" s="71" t="s">
        <v>18</v>
      </c>
      <c r="U1879" s="71"/>
    </row>
    <row r="1880" spans="1:21">
      <c r="A1880" s="11" t="s">
        <v>2315</v>
      </c>
      <c r="B1880" s="5" t="s">
        <v>18</v>
      </c>
      <c r="C1880" s="14"/>
      <c r="D1880" s="14"/>
      <c r="E1880" s="14"/>
      <c r="F1880" s="53" t="s">
        <v>18</v>
      </c>
      <c r="G1880" s="14"/>
      <c r="H1880" s="53" t="s">
        <v>18</v>
      </c>
      <c r="I1880" s="5" t="s">
        <v>18</v>
      </c>
      <c r="J1880" s="13" t="s">
        <v>18</v>
      </c>
      <c r="K1880" s="13" t="s">
        <v>18</v>
      </c>
      <c r="L1880" s="14"/>
      <c r="M1880" s="14"/>
      <c r="N1880" s="14"/>
      <c r="O1880" s="72"/>
      <c r="P1880" s="72"/>
      <c r="Q1880" s="70" t="s">
        <v>18</v>
      </c>
      <c r="R1880" s="70"/>
      <c r="S1880" s="12" t="s">
        <v>18</v>
      </c>
      <c r="T1880" s="71" t="s">
        <v>18</v>
      </c>
      <c r="U1880" s="71"/>
    </row>
    <row r="1881" spans="1:21" ht="25.5">
      <c r="A1881" s="13" t="s">
        <v>2316</v>
      </c>
      <c r="B1881" s="5" t="s">
        <v>32</v>
      </c>
      <c r="C1881" s="14">
        <v>211163141</v>
      </c>
      <c r="D1881" s="14">
        <v>182403497</v>
      </c>
      <c r="E1881" s="14">
        <f>D1881-C1881</f>
        <v>-28759644</v>
      </c>
      <c r="F1881" s="53">
        <f>IFERROR((D1881/C1881-1)*100,0)</f>
        <v>-13.619632604347364</v>
      </c>
      <c r="G1881" s="14">
        <v>233867694</v>
      </c>
      <c r="H1881" s="53">
        <v>78</v>
      </c>
      <c r="I1881" s="5" t="s">
        <v>18</v>
      </c>
      <c r="J1881" s="13" t="s">
        <v>18</v>
      </c>
      <c r="K1881" s="13" t="s">
        <v>18</v>
      </c>
      <c r="L1881" s="14"/>
      <c r="M1881" s="14"/>
      <c r="N1881" s="14"/>
      <c r="O1881" s="72"/>
      <c r="P1881" s="72"/>
      <c r="Q1881" s="70" t="s">
        <v>18</v>
      </c>
      <c r="R1881" s="70"/>
      <c r="S1881" s="12" t="s">
        <v>18</v>
      </c>
      <c r="T1881" s="71" t="s">
        <v>18</v>
      </c>
      <c r="U1881" s="71"/>
    </row>
    <row r="1882" spans="1:21" ht="12.75" customHeight="1">
      <c r="A1882" s="13" t="s">
        <v>2317</v>
      </c>
      <c r="B1882" s="5" t="s">
        <v>18</v>
      </c>
      <c r="C1882" s="14"/>
      <c r="D1882" s="14"/>
      <c r="E1882" s="14"/>
      <c r="F1882" s="53" t="s">
        <v>18</v>
      </c>
      <c r="G1882" s="14"/>
      <c r="H1882" s="53" t="s">
        <v>18</v>
      </c>
      <c r="I1882" s="5" t="s">
        <v>23</v>
      </c>
      <c r="J1882" s="13" t="s">
        <v>2318</v>
      </c>
      <c r="K1882" s="13" t="s">
        <v>2319</v>
      </c>
      <c r="L1882" s="14">
        <v>75</v>
      </c>
      <c r="M1882" s="14">
        <v>50</v>
      </c>
      <c r="N1882" s="14">
        <v>56</v>
      </c>
      <c r="O1882" s="87">
        <v>31</v>
      </c>
      <c r="P1882" s="87"/>
      <c r="Q1882" s="74">
        <f t="shared" ref="Q1882:Q1889" si="447">+O1882/L1882*100</f>
        <v>41.333333333333336</v>
      </c>
      <c r="R1882" s="74"/>
      <c r="S1882" s="47">
        <f t="shared" ref="S1882:S1889" si="448">(+O1882/M1882-1)*100</f>
        <v>-38</v>
      </c>
      <c r="T1882" s="88" t="s">
        <v>3768</v>
      </c>
      <c r="U1882" s="88"/>
    </row>
    <row r="1883" spans="1:21" ht="12.75" customHeight="1">
      <c r="A1883" s="2"/>
      <c r="B1883" s="5" t="s">
        <v>18</v>
      </c>
      <c r="C1883" s="14"/>
      <c r="D1883" s="14"/>
      <c r="E1883" s="14"/>
      <c r="F1883" s="53" t="s">
        <v>18</v>
      </c>
      <c r="G1883" s="14"/>
      <c r="H1883" s="53" t="s">
        <v>18</v>
      </c>
      <c r="I1883" s="5" t="s">
        <v>23</v>
      </c>
      <c r="J1883" s="13" t="s">
        <v>2320</v>
      </c>
      <c r="K1883" s="13" t="s">
        <v>2319</v>
      </c>
      <c r="L1883" s="14">
        <v>130</v>
      </c>
      <c r="M1883" s="14">
        <v>100</v>
      </c>
      <c r="N1883" s="14">
        <v>101</v>
      </c>
      <c r="O1883" s="87">
        <v>37</v>
      </c>
      <c r="P1883" s="87"/>
      <c r="Q1883" s="74">
        <f t="shared" si="447"/>
        <v>28.46153846153846</v>
      </c>
      <c r="R1883" s="74"/>
      <c r="S1883" s="47">
        <f t="shared" si="448"/>
        <v>-63</v>
      </c>
      <c r="T1883" s="88" t="s">
        <v>3768</v>
      </c>
      <c r="U1883" s="88"/>
    </row>
    <row r="1884" spans="1:21" ht="12.75" customHeight="1">
      <c r="A1884" s="2"/>
      <c r="B1884" s="5" t="s">
        <v>18</v>
      </c>
      <c r="C1884" s="14"/>
      <c r="D1884" s="14"/>
      <c r="E1884" s="14"/>
      <c r="F1884" s="53" t="s">
        <v>18</v>
      </c>
      <c r="G1884" s="14"/>
      <c r="H1884" s="53" t="s">
        <v>18</v>
      </c>
      <c r="I1884" s="5" t="s">
        <v>23</v>
      </c>
      <c r="J1884" s="13" t="s">
        <v>2321</v>
      </c>
      <c r="K1884" s="13" t="s">
        <v>2319</v>
      </c>
      <c r="L1884" s="14">
        <v>135</v>
      </c>
      <c r="M1884" s="14">
        <v>100</v>
      </c>
      <c r="N1884" s="14">
        <v>112</v>
      </c>
      <c r="O1884" s="87">
        <v>59</v>
      </c>
      <c r="P1884" s="87"/>
      <c r="Q1884" s="74">
        <f t="shared" si="447"/>
        <v>43.703703703703702</v>
      </c>
      <c r="R1884" s="74"/>
      <c r="S1884" s="47">
        <f t="shared" si="448"/>
        <v>-41</v>
      </c>
      <c r="T1884" s="88" t="s">
        <v>3768</v>
      </c>
      <c r="U1884" s="88"/>
    </row>
    <row r="1885" spans="1:21" ht="12.75" customHeight="1">
      <c r="A1885" s="2"/>
      <c r="B1885" s="5" t="s">
        <v>18</v>
      </c>
      <c r="C1885" s="14"/>
      <c r="D1885" s="14"/>
      <c r="E1885" s="14"/>
      <c r="F1885" s="53" t="s">
        <v>18</v>
      </c>
      <c r="G1885" s="14"/>
      <c r="H1885" s="53" t="s">
        <v>18</v>
      </c>
      <c r="I1885" s="5" t="s">
        <v>23</v>
      </c>
      <c r="J1885" s="13" t="s">
        <v>2322</v>
      </c>
      <c r="K1885" s="13" t="s">
        <v>2319</v>
      </c>
      <c r="L1885" s="14">
        <v>135</v>
      </c>
      <c r="M1885" s="14">
        <v>100</v>
      </c>
      <c r="N1885" s="14">
        <v>112</v>
      </c>
      <c r="O1885" s="87">
        <v>23</v>
      </c>
      <c r="P1885" s="87"/>
      <c r="Q1885" s="74">
        <f t="shared" si="447"/>
        <v>17.037037037037038</v>
      </c>
      <c r="R1885" s="74"/>
      <c r="S1885" s="47">
        <f t="shared" si="448"/>
        <v>-77</v>
      </c>
      <c r="T1885" s="88" t="s">
        <v>3768</v>
      </c>
      <c r="U1885" s="88"/>
    </row>
    <row r="1886" spans="1:21" ht="12.75" customHeight="1">
      <c r="A1886" s="2"/>
      <c r="B1886" s="5" t="s">
        <v>18</v>
      </c>
      <c r="C1886" s="14"/>
      <c r="D1886" s="14"/>
      <c r="E1886" s="14"/>
      <c r="F1886" s="53" t="s">
        <v>18</v>
      </c>
      <c r="G1886" s="14"/>
      <c r="H1886" s="53" t="s">
        <v>18</v>
      </c>
      <c r="I1886" s="5" t="s">
        <v>23</v>
      </c>
      <c r="J1886" s="13" t="s">
        <v>2323</v>
      </c>
      <c r="K1886" s="13" t="s">
        <v>2319</v>
      </c>
      <c r="L1886" s="14">
        <v>150</v>
      </c>
      <c r="M1886" s="14">
        <v>120</v>
      </c>
      <c r="N1886" s="14">
        <v>120</v>
      </c>
      <c r="O1886" s="87">
        <v>40</v>
      </c>
      <c r="P1886" s="87"/>
      <c r="Q1886" s="74">
        <f t="shared" si="447"/>
        <v>26.666666666666668</v>
      </c>
      <c r="R1886" s="74"/>
      <c r="S1886" s="47">
        <f t="shared" si="448"/>
        <v>-66.666666666666671</v>
      </c>
      <c r="T1886" s="88" t="s">
        <v>3769</v>
      </c>
      <c r="U1886" s="88"/>
    </row>
    <row r="1887" spans="1:21" ht="12.75" customHeight="1">
      <c r="A1887" s="2"/>
      <c r="B1887" s="5" t="s">
        <v>18</v>
      </c>
      <c r="C1887" s="14"/>
      <c r="D1887" s="14"/>
      <c r="E1887" s="14"/>
      <c r="F1887" s="53" t="s">
        <v>18</v>
      </c>
      <c r="G1887" s="14"/>
      <c r="H1887" s="53" t="s">
        <v>18</v>
      </c>
      <c r="I1887" s="5" t="s">
        <v>23</v>
      </c>
      <c r="J1887" s="13" t="s">
        <v>2324</v>
      </c>
      <c r="K1887" s="13" t="s">
        <v>2319</v>
      </c>
      <c r="L1887" s="14">
        <v>48</v>
      </c>
      <c r="M1887" s="14">
        <v>33</v>
      </c>
      <c r="N1887" s="14">
        <v>39</v>
      </c>
      <c r="O1887" s="87">
        <v>26</v>
      </c>
      <c r="P1887" s="87"/>
      <c r="Q1887" s="74">
        <f t="shared" si="447"/>
        <v>54.166666666666664</v>
      </c>
      <c r="R1887" s="74"/>
      <c r="S1887" s="47">
        <f t="shared" si="448"/>
        <v>-21.212121212121215</v>
      </c>
      <c r="T1887" s="88" t="s">
        <v>3768</v>
      </c>
      <c r="U1887" s="88"/>
    </row>
    <row r="1888" spans="1:21" ht="12.75" customHeight="1">
      <c r="A1888" s="2"/>
      <c r="B1888" s="5" t="s">
        <v>18</v>
      </c>
      <c r="C1888" s="14"/>
      <c r="D1888" s="14"/>
      <c r="E1888" s="14"/>
      <c r="F1888" s="53" t="s">
        <v>18</v>
      </c>
      <c r="G1888" s="14"/>
      <c r="H1888" s="53" t="s">
        <v>18</v>
      </c>
      <c r="I1888" s="5" t="s">
        <v>23</v>
      </c>
      <c r="J1888" s="13" t="s">
        <v>2325</v>
      </c>
      <c r="K1888" s="13" t="s">
        <v>2319</v>
      </c>
      <c r="L1888" s="14">
        <v>35</v>
      </c>
      <c r="M1888" s="14">
        <v>25</v>
      </c>
      <c r="N1888" s="14">
        <v>29</v>
      </c>
      <c r="O1888" s="87">
        <v>15</v>
      </c>
      <c r="P1888" s="87"/>
      <c r="Q1888" s="74">
        <f t="shared" si="447"/>
        <v>42.857142857142854</v>
      </c>
      <c r="R1888" s="74"/>
      <c r="S1888" s="47">
        <f t="shared" si="448"/>
        <v>-40</v>
      </c>
      <c r="T1888" s="88" t="s">
        <v>3768</v>
      </c>
      <c r="U1888" s="88"/>
    </row>
    <row r="1889" spans="1:21" ht="12.75" customHeight="1">
      <c r="A1889" s="2"/>
      <c r="B1889" s="5" t="s">
        <v>18</v>
      </c>
      <c r="C1889" s="14"/>
      <c r="D1889" s="14"/>
      <c r="E1889" s="14"/>
      <c r="F1889" s="53" t="s">
        <v>18</v>
      </c>
      <c r="G1889" s="14"/>
      <c r="H1889" s="53" t="s">
        <v>18</v>
      </c>
      <c r="I1889" s="5" t="s">
        <v>23</v>
      </c>
      <c r="J1889" s="13" t="s">
        <v>2326</v>
      </c>
      <c r="K1889" s="13" t="s">
        <v>2327</v>
      </c>
      <c r="L1889" s="14">
        <v>42</v>
      </c>
      <c r="M1889" s="14">
        <v>32</v>
      </c>
      <c r="N1889" s="14">
        <v>34</v>
      </c>
      <c r="O1889" s="87">
        <v>1</v>
      </c>
      <c r="P1889" s="87"/>
      <c r="Q1889" s="74">
        <f t="shared" si="447"/>
        <v>2.3809523809523809</v>
      </c>
      <c r="R1889" s="74"/>
      <c r="S1889" s="47">
        <f t="shared" si="448"/>
        <v>-96.875</v>
      </c>
      <c r="T1889" s="88" t="s">
        <v>3770</v>
      </c>
      <c r="U1889" s="88"/>
    </row>
    <row r="1890" spans="1:21">
      <c r="A1890" s="2"/>
      <c r="B1890" s="5" t="s">
        <v>29</v>
      </c>
      <c r="C1890" s="14">
        <v>211163141</v>
      </c>
      <c r="D1890" s="14">
        <v>182403497</v>
      </c>
      <c r="E1890" s="14">
        <f t="shared" ref="E1890:E1891" si="449">D1890-C1890</f>
        <v>-28759644</v>
      </c>
      <c r="F1890" s="53">
        <f t="shared" ref="F1890:F1891" si="450">IFERROR((D1890/C1890-1)*100,0)</f>
        <v>-13.619632604347364</v>
      </c>
      <c r="G1890" s="14">
        <v>233867694</v>
      </c>
      <c r="H1890" s="53">
        <v>78</v>
      </c>
      <c r="I1890" s="5" t="s">
        <v>18</v>
      </c>
      <c r="J1890" s="13" t="s">
        <v>18</v>
      </c>
      <c r="K1890" s="13" t="s">
        <v>18</v>
      </c>
      <c r="L1890" s="14"/>
      <c r="M1890" s="14"/>
      <c r="N1890" s="14"/>
      <c r="O1890" s="72"/>
      <c r="P1890" s="72"/>
      <c r="Q1890" s="70" t="s">
        <v>18</v>
      </c>
      <c r="R1890" s="70"/>
      <c r="S1890" s="12" t="s">
        <v>18</v>
      </c>
      <c r="T1890" s="71" t="s">
        <v>18</v>
      </c>
      <c r="U1890" s="71"/>
    </row>
    <row r="1891" spans="1:21" ht="25.5">
      <c r="A1891" s="13" t="s">
        <v>2328</v>
      </c>
      <c r="B1891" s="5" t="s">
        <v>32</v>
      </c>
      <c r="C1891" s="14">
        <v>145492654</v>
      </c>
      <c r="D1891" s="14">
        <v>159963849</v>
      </c>
      <c r="E1891" s="14">
        <f t="shared" si="449"/>
        <v>14471195</v>
      </c>
      <c r="F1891" s="53">
        <f t="shared" si="450"/>
        <v>9.9463406585462479</v>
      </c>
      <c r="G1891" s="14">
        <v>285844045</v>
      </c>
      <c r="H1891" s="53">
        <v>56</v>
      </c>
      <c r="I1891" s="5" t="s">
        <v>18</v>
      </c>
      <c r="J1891" s="13" t="s">
        <v>18</v>
      </c>
      <c r="K1891" s="13" t="s">
        <v>18</v>
      </c>
      <c r="L1891" s="14"/>
      <c r="M1891" s="14"/>
      <c r="N1891" s="14"/>
      <c r="O1891" s="72"/>
      <c r="P1891" s="72"/>
      <c r="Q1891" s="70" t="s">
        <v>18</v>
      </c>
      <c r="R1891" s="70"/>
      <c r="S1891" s="12" t="s">
        <v>18</v>
      </c>
      <c r="T1891" s="71" t="s">
        <v>18</v>
      </c>
      <c r="U1891" s="71"/>
    </row>
    <row r="1892" spans="1:21" ht="25.5">
      <c r="A1892" s="13" t="s">
        <v>2317</v>
      </c>
      <c r="B1892" s="5" t="s">
        <v>18</v>
      </c>
      <c r="C1892" s="14"/>
      <c r="D1892" s="14"/>
      <c r="E1892" s="14"/>
      <c r="F1892" s="53" t="s">
        <v>18</v>
      </c>
      <c r="G1892" s="14"/>
      <c r="H1892" s="53" t="s">
        <v>18</v>
      </c>
      <c r="I1892" s="5" t="s">
        <v>23</v>
      </c>
      <c r="J1892" s="13" t="s">
        <v>2329</v>
      </c>
      <c r="K1892" s="13" t="s">
        <v>40</v>
      </c>
      <c r="L1892" s="14">
        <v>912100</v>
      </c>
      <c r="M1892" s="14">
        <v>612100</v>
      </c>
      <c r="N1892" s="14">
        <v>775200</v>
      </c>
      <c r="O1892" s="87">
        <v>522400</v>
      </c>
      <c r="P1892" s="87"/>
      <c r="Q1892" s="89">
        <v>57.3</v>
      </c>
      <c r="R1892" s="89"/>
      <c r="S1892" s="57">
        <v>-14.7</v>
      </c>
      <c r="T1892" s="71" t="s">
        <v>2330</v>
      </c>
      <c r="U1892" s="71"/>
    </row>
    <row r="1893" spans="1:21" ht="12.75" customHeight="1">
      <c r="A1893" s="2"/>
      <c r="B1893" s="5" t="s">
        <v>18</v>
      </c>
      <c r="C1893" s="14"/>
      <c r="D1893" s="14"/>
      <c r="E1893" s="14"/>
      <c r="F1893" s="53" t="s">
        <v>18</v>
      </c>
      <c r="G1893" s="14"/>
      <c r="H1893" s="53" t="s">
        <v>18</v>
      </c>
      <c r="I1893" s="5" t="s">
        <v>23</v>
      </c>
      <c r="J1893" s="13" t="s">
        <v>2331</v>
      </c>
      <c r="K1893" s="13" t="s">
        <v>2332</v>
      </c>
      <c r="L1893" s="14">
        <v>68</v>
      </c>
      <c r="M1893" s="14">
        <v>48</v>
      </c>
      <c r="N1893" s="14">
        <v>56</v>
      </c>
      <c r="O1893" s="87">
        <v>42</v>
      </c>
      <c r="P1893" s="87"/>
      <c r="Q1893" s="89">
        <v>61.8</v>
      </c>
      <c r="R1893" s="89"/>
      <c r="S1893" s="57">
        <v>-12.5</v>
      </c>
      <c r="T1893" s="71" t="s">
        <v>2330</v>
      </c>
      <c r="U1893" s="71"/>
    </row>
    <row r="1894" spans="1:21" ht="12.75" customHeight="1">
      <c r="A1894" s="2"/>
      <c r="B1894" s="5" t="s">
        <v>18</v>
      </c>
      <c r="C1894" s="14"/>
      <c r="D1894" s="14"/>
      <c r="E1894" s="14"/>
      <c r="F1894" s="53" t="s">
        <v>18</v>
      </c>
      <c r="G1894" s="14"/>
      <c r="H1894" s="53" t="s">
        <v>18</v>
      </c>
      <c r="I1894" s="5" t="s">
        <v>23</v>
      </c>
      <c r="J1894" s="13" t="s">
        <v>1208</v>
      </c>
      <c r="K1894" s="13" t="s">
        <v>368</v>
      </c>
      <c r="L1894" s="14">
        <v>47020</v>
      </c>
      <c r="M1894" s="14">
        <v>37020</v>
      </c>
      <c r="N1894" s="14">
        <v>39958</v>
      </c>
      <c r="O1894" s="87">
        <v>30720</v>
      </c>
      <c r="P1894" s="87"/>
      <c r="Q1894" s="89">
        <v>65.3</v>
      </c>
      <c r="R1894" s="89"/>
      <c r="S1894" s="57">
        <v>-17</v>
      </c>
      <c r="T1894" s="71" t="s">
        <v>2330</v>
      </c>
      <c r="U1894" s="71"/>
    </row>
    <row r="1895" spans="1:21" ht="12.75" customHeight="1">
      <c r="A1895" s="2"/>
      <c r="B1895" s="5" t="s">
        <v>18</v>
      </c>
      <c r="C1895" s="14"/>
      <c r="D1895" s="14"/>
      <c r="E1895" s="14"/>
      <c r="F1895" s="53" t="s">
        <v>18</v>
      </c>
      <c r="G1895" s="14"/>
      <c r="H1895" s="53" t="s">
        <v>18</v>
      </c>
      <c r="I1895" s="5" t="s">
        <v>23</v>
      </c>
      <c r="J1895" s="13" t="s">
        <v>2333</v>
      </c>
      <c r="K1895" s="13" t="s">
        <v>379</v>
      </c>
      <c r="L1895" s="14">
        <v>22</v>
      </c>
      <c r="M1895" s="14">
        <v>16</v>
      </c>
      <c r="N1895" s="14">
        <v>17</v>
      </c>
      <c r="O1895" s="87">
        <v>14</v>
      </c>
      <c r="P1895" s="87"/>
      <c r="Q1895" s="89">
        <v>63.6</v>
      </c>
      <c r="R1895" s="89"/>
      <c r="S1895" s="57">
        <v>-12.5</v>
      </c>
      <c r="T1895" s="71" t="s">
        <v>2330</v>
      </c>
      <c r="U1895" s="71"/>
    </row>
    <row r="1896" spans="1:21" ht="25.5" customHeight="1">
      <c r="A1896" s="2"/>
      <c r="B1896" s="5" t="s">
        <v>18</v>
      </c>
      <c r="C1896" s="14"/>
      <c r="D1896" s="14"/>
      <c r="E1896" s="14"/>
      <c r="F1896" s="53" t="s">
        <v>18</v>
      </c>
      <c r="G1896" s="14"/>
      <c r="H1896" s="53" t="s">
        <v>18</v>
      </c>
      <c r="I1896" s="5" t="s">
        <v>23</v>
      </c>
      <c r="J1896" s="13" t="s">
        <v>2334</v>
      </c>
      <c r="K1896" s="13" t="s">
        <v>2335</v>
      </c>
      <c r="L1896" s="14">
        <v>26</v>
      </c>
      <c r="M1896" s="14">
        <v>20</v>
      </c>
      <c r="N1896" s="14">
        <v>20</v>
      </c>
      <c r="O1896" s="87">
        <v>15</v>
      </c>
      <c r="P1896" s="87"/>
      <c r="Q1896" s="89">
        <v>57.7</v>
      </c>
      <c r="R1896" s="89"/>
      <c r="S1896" s="57">
        <v>-25</v>
      </c>
      <c r="T1896" s="71" t="s">
        <v>2330</v>
      </c>
      <c r="U1896" s="71"/>
    </row>
    <row r="1897" spans="1:21" ht="25.5" customHeight="1">
      <c r="A1897" s="2"/>
      <c r="B1897" s="5" t="s">
        <v>18</v>
      </c>
      <c r="C1897" s="14"/>
      <c r="D1897" s="14"/>
      <c r="E1897" s="14"/>
      <c r="F1897" s="53" t="s">
        <v>18</v>
      </c>
      <c r="G1897" s="14"/>
      <c r="H1897" s="53" t="s">
        <v>18</v>
      </c>
      <c r="I1897" s="5" t="s">
        <v>23</v>
      </c>
      <c r="J1897" s="13" t="s">
        <v>2336</v>
      </c>
      <c r="K1897" s="13" t="s">
        <v>586</v>
      </c>
      <c r="L1897" s="14">
        <v>76</v>
      </c>
      <c r="M1897" s="14">
        <v>56</v>
      </c>
      <c r="N1897" s="14">
        <v>63</v>
      </c>
      <c r="O1897" s="87">
        <v>51</v>
      </c>
      <c r="P1897" s="87"/>
      <c r="Q1897" s="89">
        <v>67.099999999999994</v>
      </c>
      <c r="R1897" s="89"/>
      <c r="S1897" s="57">
        <v>-8.9</v>
      </c>
      <c r="T1897" s="71" t="s">
        <v>2330</v>
      </c>
      <c r="U1897" s="71"/>
    </row>
    <row r="1898" spans="1:21" ht="25.5" customHeight="1">
      <c r="A1898" s="2"/>
      <c r="B1898" s="5" t="s">
        <v>18</v>
      </c>
      <c r="C1898" s="14"/>
      <c r="D1898" s="14"/>
      <c r="E1898" s="14"/>
      <c r="F1898" s="53" t="s">
        <v>18</v>
      </c>
      <c r="G1898" s="14"/>
      <c r="H1898" s="53" t="s">
        <v>18</v>
      </c>
      <c r="I1898" s="5" t="s">
        <v>23</v>
      </c>
      <c r="J1898" s="13" t="s">
        <v>2337</v>
      </c>
      <c r="K1898" s="13" t="s">
        <v>2015</v>
      </c>
      <c r="L1898" s="14">
        <v>126</v>
      </c>
      <c r="M1898" s="14">
        <v>86</v>
      </c>
      <c r="N1898" s="14">
        <v>105</v>
      </c>
      <c r="O1898" s="87">
        <v>48</v>
      </c>
      <c r="P1898" s="87"/>
      <c r="Q1898" s="89">
        <v>38.1</v>
      </c>
      <c r="R1898" s="89"/>
      <c r="S1898" s="57">
        <v>-44.2</v>
      </c>
      <c r="T1898" s="71" t="s">
        <v>2330</v>
      </c>
      <c r="U1898" s="71"/>
    </row>
    <row r="1899" spans="1:21">
      <c r="A1899" s="2"/>
      <c r="B1899" s="5" t="s">
        <v>29</v>
      </c>
      <c r="C1899" s="14">
        <v>145492654</v>
      </c>
      <c r="D1899" s="14">
        <v>159963849</v>
      </c>
      <c r="E1899" s="14">
        <f t="shared" ref="E1899:E1900" si="451">D1899-C1899</f>
        <v>14471195</v>
      </c>
      <c r="F1899" s="53">
        <f t="shared" ref="F1899:F1900" si="452">IFERROR((D1899/C1899-1)*100,0)</f>
        <v>9.9463406585462479</v>
      </c>
      <c r="G1899" s="14">
        <v>285844045</v>
      </c>
      <c r="H1899" s="53">
        <v>56</v>
      </c>
      <c r="I1899" s="5" t="s">
        <v>18</v>
      </c>
      <c r="J1899" s="13" t="s">
        <v>18</v>
      </c>
      <c r="K1899" s="13" t="s">
        <v>18</v>
      </c>
      <c r="L1899" s="14"/>
      <c r="M1899" s="14"/>
      <c r="N1899" s="14"/>
      <c r="O1899" s="72"/>
      <c r="P1899" s="72"/>
      <c r="Q1899" s="70" t="s">
        <v>18</v>
      </c>
      <c r="R1899" s="70"/>
      <c r="S1899" s="12" t="s">
        <v>18</v>
      </c>
      <c r="T1899" s="71" t="s">
        <v>18</v>
      </c>
      <c r="U1899" s="71"/>
    </row>
    <row r="1900" spans="1:21" ht="25.5">
      <c r="A1900" s="13" t="s">
        <v>2338</v>
      </c>
      <c r="B1900" s="5" t="s">
        <v>32</v>
      </c>
      <c r="C1900" s="14">
        <v>24143098</v>
      </c>
      <c r="D1900" s="14">
        <v>18037654</v>
      </c>
      <c r="E1900" s="14">
        <f t="shared" si="451"/>
        <v>-6105444</v>
      </c>
      <c r="F1900" s="53">
        <f t="shared" si="452"/>
        <v>-25.288569014631012</v>
      </c>
      <c r="G1900" s="14">
        <v>125886991</v>
      </c>
      <c r="H1900" s="53">
        <v>14.3</v>
      </c>
      <c r="I1900" s="5" t="s">
        <v>18</v>
      </c>
      <c r="J1900" s="13" t="s">
        <v>18</v>
      </c>
      <c r="K1900" s="13" t="s">
        <v>18</v>
      </c>
      <c r="L1900" s="14"/>
      <c r="M1900" s="14"/>
      <c r="N1900" s="14"/>
      <c r="O1900" s="72"/>
      <c r="P1900" s="72"/>
      <c r="Q1900" s="70" t="s">
        <v>18</v>
      </c>
      <c r="R1900" s="70"/>
      <c r="S1900" s="12" t="s">
        <v>18</v>
      </c>
      <c r="T1900" s="71" t="s">
        <v>18</v>
      </c>
      <c r="U1900" s="71"/>
    </row>
    <row r="1901" spans="1:21" ht="12.75" customHeight="1">
      <c r="A1901" s="13" t="s">
        <v>2317</v>
      </c>
      <c r="B1901" s="5" t="s">
        <v>18</v>
      </c>
      <c r="C1901" s="14"/>
      <c r="D1901" s="14"/>
      <c r="E1901" s="14"/>
      <c r="F1901" s="53" t="s">
        <v>18</v>
      </c>
      <c r="G1901" s="14"/>
      <c r="H1901" s="53" t="s">
        <v>18</v>
      </c>
      <c r="I1901" s="5" t="s">
        <v>23</v>
      </c>
      <c r="J1901" s="13" t="s">
        <v>1208</v>
      </c>
      <c r="K1901" s="13" t="s">
        <v>368</v>
      </c>
      <c r="L1901" s="14">
        <v>8</v>
      </c>
      <c r="M1901" s="14">
        <v>6</v>
      </c>
      <c r="N1901" s="14">
        <v>44448</v>
      </c>
      <c r="O1901" s="87">
        <v>1</v>
      </c>
      <c r="P1901" s="87"/>
      <c r="Q1901" s="89">
        <v>12.5</v>
      </c>
      <c r="R1901" s="89"/>
      <c r="S1901" s="57">
        <v>-83.3</v>
      </c>
      <c r="T1901" s="88" t="s">
        <v>3772</v>
      </c>
      <c r="U1901" s="88"/>
    </row>
    <row r="1902" spans="1:21" ht="12.75" customHeight="1">
      <c r="A1902" s="2"/>
      <c r="B1902" s="5" t="s">
        <v>18</v>
      </c>
      <c r="C1902" s="14"/>
      <c r="D1902" s="14"/>
      <c r="E1902" s="14"/>
      <c r="F1902" s="53" t="s">
        <v>18</v>
      </c>
      <c r="G1902" s="14"/>
      <c r="H1902" s="53" t="s">
        <v>18</v>
      </c>
      <c r="I1902" s="5" t="s">
        <v>23</v>
      </c>
      <c r="J1902" s="13" t="s">
        <v>2333</v>
      </c>
      <c r="K1902" s="13" t="s">
        <v>379</v>
      </c>
      <c r="L1902" s="14">
        <v>20</v>
      </c>
      <c r="M1902" s="14">
        <v>16</v>
      </c>
      <c r="N1902" s="14">
        <v>39</v>
      </c>
      <c r="O1902" s="87">
        <v>21</v>
      </c>
      <c r="P1902" s="87"/>
      <c r="Q1902" s="89">
        <v>105</v>
      </c>
      <c r="R1902" s="89"/>
      <c r="S1902" s="57">
        <v>31.3</v>
      </c>
      <c r="T1902" s="88" t="s">
        <v>3771</v>
      </c>
      <c r="U1902" s="88"/>
    </row>
    <row r="1903" spans="1:21">
      <c r="A1903" s="2"/>
      <c r="B1903" s="5" t="s">
        <v>18</v>
      </c>
      <c r="C1903" s="14"/>
      <c r="D1903" s="14"/>
      <c r="E1903" s="14"/>
      <c r="F1903" s="53" t="s">
        <v>18</v>
      </c>
      <c r="G1903" s="14"/>
      <c r="H1903" s="53" t="s">
        <v>18</v>
      </c>
      <c r="I1903" s="5" t="s">
        <v>23</v>
      </c>
      <c r="J1903" s="13" t="s">
        <v>1644</v>
      </c>
      <c r="K1903" s="13" t="s">
        <v>542</v>
      </c>
      <c r="L1903" s="14">
        <v>10</v>
      </c>
      <c r="M1903" s="14">
        <v>8</v>
      </c>
      <c r="N1903" s="14">
        <v>7</v>
      </c>
      <c r="O1903" s="87">
        <v>15</v>
      </c>
      <c r="P1903" s="87"/>
      <c r="Q1903" s="74">
        <f t="shared" ref="Q1903" si="453">+O1903/L1903*100</f>
        <v>150</v>
      </c>
      <c r="R1903" s="74"/>
      <c r="S1903" s="47">
        <f t="shared" ref="S1903" si="454">(+O1903/M1903-1)*100</f>
        <v>87.5</v>
      </c>
      <c r="T1903" s="88" t="s">
        <v>3773</v>
      </c>
      <c r="U1903" s="88"/>
    </row>
    <row r="1904" spans="1:21">
      <c r="A1904" s="2"/>
      <c r="B1904" s="5" t="s">
        <v>29</v>
      </c>
      <c r="C1904" s="14">
        <v>24143098</v>
      </c>
      <c r="D1904" s="14">
        <v>18037654</v>
      </c>
      <c r="E1904" s="14">
        <f t="shared" ref="E1904:E1905" si="455">D1904-C1904</f>
        <v>-6105444</v>
      </c>
      <c r="F1904" s="53">
        <f t="shared" ref="F1904:F1905" si="456">IFERROR((D1904/C1904-1)*100,0)</f>
        <v>-25.288569014631012</v>
      </c>
      <c r="G1904" s="14">
        <v>125886991</v>
      </c>
      <c r="H1904" s="53">
        <v>14.3</v>
      </c>
      <c r="I1904" s="5" t="s">
        <v>18</v>
      </c>
      <c r="J1904" s="13" t="s">
        <v>18</v>
      </c>
      <c r="K1904" s="13" t="s">
        <v>18</v>
      </c>
      <c r="L1904" s="14"/>
      <c r="M1904" s="14"/>
      <c r="N1904" s="14"/>
      <c r="O1904" s="72"/>
      <c r="P1904" s="72"/>
      <c r="Q1904" s="70" t="s">
        <v>18</v>
      </c>
      <c r="R1904" s="70"/>
      <c r="S1904" s="12" t="s">
        <v>18</v>
      </c>
      <c r="T1904" s="71" t="s">
        <v>18</v>
      </c>
      <c r="U1904" s="71"/>
    </row>
    <row r="1905" spans="1:21" ht="25.5">
      <c r="A1905" s="13" t="s">
        <v>2339</v>
      </c>
      <c r="B1905" s="5" t="s">
        <v>32</v>
      </c>
      <c r="C1905" s="14">
        <v>58039920</v>
      </c>
      <c r="D1905" s="14">
        <v>69380529</v>
      </c>
      <c r="E1905" s="14">
        <f t="shared" si="455"/>
        <v>11340609</v>
      </c>
      <c r="F1905" s="53">
        <f t="shared" si="456"/>
        <v>19.539325691696341</v>
      </c>
      <c r="G1905" s="14">
        <v>143863675</v>
      </c>
      <c r="H1905" s="53">
        <v>48.2</v>
      </c>
      <c r="I1905" s="5" t="s">
        <v>18</v>
      </c>
      <c r="J1905" s="13" t="s">
        <v>18</v>
      </c>
      <c r="K1905" s="13" t="s">
        <v>18</v>
      </c>
      <c r="L1905" s="14"/>
      <c r="M1905" s="14"/>
      <c r="N1905" s="14"/>
      <c r="O1905" s="72"/>
      <c r="P1905" s="72"/>
      <c r="Q1905" s="70" t="s">
        <v>18</v>
      </c>
      <c r="R1905" s="70"/>
      <c r="S1905" s="12" t="s">
        <v>18</v>
      </c>
      <c r="T1905" s="71" t="s">
        <v>18</v>
      </c>
      <c r="U1905" s="71"/>
    </row>
    <row r="1906" spans="1:21" ht="12.75" customHeight="1">
      <c r="A1906" s="13" t="s">
        <v>2317</v>
      </c>
      <c r="B1906" s="5" t="s">
        <v>18</v>
      </c>
      <c r="C1906" s="14"/>
      <c r="D1906" s="14"/>
      <c r="E1906" s="14"/>
      <c r="F1906" s="53" t="s">
        <v>18</v>
      </c>
      <c r="G1906" s="14"/>
      <c r="H1906" s="53" t="s">
        <v>18</v>
      </c>
      <c r="I1906" s="5" t="s">
        <v>23</v>
      </c>
      <c r="J1906" s="13" t="s">
        <v>2340</v>
      </c>
      <c r="K1906" s="13" t="s">
        <v>812</v>
      </c>
      <c r="L1906" s="14">
        <v>4450</v>
      </c>
      <c r="M1906" s="14">
        <v>3000</v>
      </c>
      <c r="N1906" s="14">
        <v>2347</v>
      </c>
      <c r="O1906" s="87">
        <v>1951</v>
      </c>
      <c r="P1906" s="87"/>
      <c r="Q1906" s="74">
        <f t="shared" ref="Q1906:Q1911" si="457">+O1906/L1906*100</f>
        <v>43.842696629213485</v>
      </c>
      <c r="R1906" s="74"/>
      <c r="S1906" s="47">
        <f t="shared" ref="S1906:S1911" si="458">(+O1906/M1906-1)*100</f>
        <v>-34.966666666666669</v>
      </c>
      <c r="T1906" s="88" t="s">
        <v>3774</v>
      </c>
      <c r="U1906" s="88"/>
    </row>
    <row r="1907" spans="1:21">
      <c r="A1907" s="2"/>
      <c r="B1907" s="5" t="s">
        <v>18</v>
      </c>
      <c r="C1907" s="14"/>
      <c r="D1907" s="14"/>
      <c r="E1907" s="14"/>
      <c r="F1907" s="53" t="s">
        <v>18</v>
      </c>
      <c r="G1907" s="14"/>
      <c r="H1907" s="53" t="s">
        <v>18</v>
      </c>
      <c r="I1907" s="5" t="s">
        <v>23</v>
      </c>
      <c r="J1907" s="13" t="s">
        <v>2340</v>
      </c>
      <c r="K1907" s="13" t="s">
        <v>302</v>
      </c>
      <c r="L1907" s="14">
        <v>1250</v>
      </c>
      <c r="M1907" s="14">
        <v>1100</v>
      </c>
      <c r="N1907" s="14">
        <v>1094</v>
      </c>
      <c r="O1907" s="87">
        <v>1151</v>
      </c>
      <c r="P1907" s="87"/>
      <c r="Q1907" s="74">
        <f t="shared" si="457"/>
        <v>92.08</v>
      </c>
      <c r="R1907" s="74"/>
      <c r="S1907" s="47">
        <f t="shared" si="458"/>
        <v>4.6363636363636385</v>
      </c>
      <c r="T1907" s="71" t="s">
        <v>3775</v>
      </c>
      <c r="U1907" s="71"/>
    </row>
    <row r="1908" spans="1:21">
      <c r="A1908" s="2"/>
      <c r="B1908" s="5" t="s">
        <v>18</v>
      </c>
      <c r="C1908" s="14"/>
      <c r="D1908" s="14"/>
      <c r="E1908" s="14"/>
      <c r="F1908" s="53" t="s">
        <v>18</v>
      </c>
      <c r="G1908" s="14"/>
      <c r="H1908" s="53" t="s">
        <v>18</v>
      </c>
      <c r="I1908" s="5" t="s">
        <v>23</v>
      </c>
      <c r="J1908" s="13" t="s">
        <v>1208</v>
      </c>
      <c r="K1908" s="13" t="s">
        <v>2048</v>
      </c>
      <c r="L1908" s="14">
        <v>6</v>
      </c>
      <c r="M1908" s="14">
        <v>5</v>
      </c>
      <c r="N1908" s="14">
        <v>4</v>
      </c>
      <c r="O1908" s="87">
        <v>1</v>
      </c>
      <c r="P1908" s="87"/>
      <c r="Q1908" s="74">
        <f t="shared" si="457"/>
        <v>16.666666666666664</v>
      </c>
      <c r="R1908" s="74"/>
      <c r="S1908" s="47">
        <f t="shared" si="458"/>
        <v>-80</v>
      </c>
      <c r="T1908" s="71" t="s">
        <v>3776</v>
      </c>
      <c r="U1908" s="71"/>
    </row>
    <row r="1909" spans="1:21" ht="12.75" customHeight="1">
      <c r="A1909" s="2"/>
      <c r="B1909" s="5" t="s">
        <v>18</v>
      </c>
      <c r="C1909" s="14"/>
      <c r="D1909" s="14"/>
      <c r="E1909" s="14"/>
      <c r="F1909" s="53" t="s">
        <v>18</v>
      </c>
      <c r="G1909" s="14"/>
      <c r="H1909" s="53" t="s">
        <v>18</v>
      </c>
      <c r="I1909" s="5" t="s">
        <v>23</v>
      </c>
      <c r="J1909" s="13" t="s">
        <v>2341</v>
      </c>
      <c r="K1909" s="13" t="s">
        <v>2105</v>
      </c>
      <c r="L1909" s="14">
        <v>181000</v>
      </c>
      <c r="M1909" s="14">
        <v>181000</v>
      </c>
      <c r="N1909" s="14">
        <v>186880</v>
      </c>
      <c r="O1909" s="87">
        <v>0</v>
      </c>
      <c r="P1909" s="87"/>
      <c r="Q1909" s="74">
        <f t="shared" si="457"/>
        <v>0</v>
      </c>
      <c r="R1909" s="74"/>
      <c r="S1909" s="47">
        <f t="shared" si="458"/>
        <v>-100</v>
      </c>
      <c r="T1909" s="88" t="s">
        <v>3777</v>
      </c>
      <c r="U1909" s="88"/>
    </row>
    <row r="1910" spans="1:21" ht="12.75" customHeight="1">
      <c r="A1910" s="2"/>
      <c r="B1910" s="5" t="s">
        <v>18</v>
      </c>
      <c r="C1910" s="14"/>
      <c r="D1910" s="14"/>
      <c r="E1910" s="14"/>
      <c r="F1910" s="53" t="s">
        <v>18</v>
      </c>
      <c r="G1910" s="14"/>
      <c r="H1910" s="53" t="s">
        <v>18</v>
      </c>
      <c r="I1910" s="5" t="s">
        <v>23</v>
      </c>
      <c r="J1910" s="13" t="s">
        <v>2342</v>
      </c>
      <c r="K1910" s="13" t="s">
        <v>534</v>
      </c>
      <c r="L1910" s="14">
        <v>28</v>
      </c>
      <c r="M1910" s="14">
        <v>20</v>
      </c>
      <c r="N1910" s="14">
        <v>26</v>
      </c>
      <c r="O1910" s="87">
        <v>16</v>
      </c>
      <c r="P1910" s="87"/>
      <c r="Q1910" s="74">
        <f t="shared" si="457"/>
        <v>57.142857142857139</v>
      </c>
      <c r="R1910" s="74"/>
      <c r="S1910" s="47">
        <f t="shared" si="458"/>
        <v>-19.999999999999996</v>
      </c>
      <c r="T1910" s="88" t="s">
        <v>3778</v>
      </c>
      <c r="U1910" s="88"/>
    </row>
    <row r="1911" spans="1:21" ht="12.75" customHeight="1">
      <c r="A1911" s="2"/>
      <c r="B1911" s="5" t="s">
        <v>18</v>
      </c>
      <c r="C1911" s="14"/>
      <c r="D1911" s="14"/>
      <c r="E1911" s="14"/>
      <c r="F1911" s="53" t="s">
        <v>18</v>
      </c>
      <c r="G1911" s="14"/>
      <c r="H1911" s="53" t="s">
        <v>18</v>
      </c>
      <c r="I1911" s="5" t="s">
        <v>23</v>
      </c>
      <c r="J1911" s="13" t="s">
        <v>2342</v>
      </c>
      <c r="K1911" s="13" t="s">
        <v>98</v>
      </c>
      <c r="L1911" s="14">
        <v>1850</v>
      </c>
      <c r="M1911" s="14">
        <v>1350</v>
      </c>
      <c r="N1911" s="14">
        <v>1760</v>
      </c>
      <c r="O1911" s="87">
        <v>1065</v>
      </c>
      <c r="P1911" s="87"/>
      <c r="Q1911" s="74">
        <f t="shared" si="457"/>
        <v>57.567567567567565</v>
      </c>
      <c r="R1911" s="74"/>
      <c r="S1911" s="47">
        <f t="shared" si="458"/>
        <v>-21.111111111111114</v>
      </c>
      <c r="T1911" s="88" t="s">
        <v>3778</v>
      </c>
      <c r="U1911" s="88"/>
    </row>
    <row r="1912" spans="1:21">
      <c r="A1912" s="2"/>
      <c r="B1912" s="5" t="s">
        <v>29</v>
      </c>
      <c r="C1912" s="14">
        <v>58039920</v>
      </c>
      <c r="D1912" s="14">
        <v>69380529</v>
      </c>
      <c r="E1912" s="14">
        <f t="shared" ref="E1912:E1913" si="459">D1912-C1912</f>
        <v>11340609</v>
      </c>
      <c r="F1912" s="53">
        <f t="shared" ref="F1912:F1913" si="460">IFERROR((D1912/C1912-1)*100,0)</f>
        <v>19.539325691696341</v>
      </c>
      <c r="G1912" s="14">
        <v>143863675</v>
      </c>
      <c r="H1912" s="53">
        <v>48.2</v>
      </c>
      <c r="I1912" s="5" t="s">
        <v>18</v>
      </c>
      <c r="J1912" s="13" t="s">
        <v>18</v>
      </c>
      <c r="K1912" s="13" t="s">
        <v>18</v>
      </c>
      <c r="L1912" s="14"/>
      <c r="M1912" s="14"/>
      <c r="N1912" s="14"/>
      <c r="O1912" s="72"/>
      <c r="P1912" s="72"/>
      <c r="Q1912" s="70" t="s">
        <v>18</v>
      </c>
      <c r="R1912" s="70"/>
      <c r="S1912" s="12" t="s">
        <v>18</v>
      </c>
      <c r="T1912" s="71" t="s">
        <v>18</v>
      </c>
      <c r="U1912" s="71"/>
    </row>
    <row r="1913" spans="1:21" ht="25.5">
      <c r="A1913" s="13" t="s">
        <v>2343</v>
      </c>
      <c r="B1913" s="5" t="s">
        <v>32</v>
      </c>
      <c r="C1913" s="14">
        <v>1652922</v>
      </c>
      <c r="D1913" s="14">
        <v>141877</v>
      </c>
      <c r="E1913" s="14">
        <f t="shared" si="459"/>
        <v>-1511045</v>
      </c>
      <c r="F1913" s="53">
        <f t="shared" si="460"/>
        <v>-91.416594370454263</v>
      </c>
      <c r="G1913" s="14">
        <v>3752658</v>
      </c>
      <c r="H1913" s="53">
        <v>3.8</v>
      </c>
      <c r="I1913" s="5" t="s">
        <v>18</v>
      </c>
      <c r="J1913" s="13" t="s">
        <v>18</v>
      </c>
      <c r="K1913" s="13" t="s">
        <v>18</v>
      </c>
      <c r="L1913" s="14"/>
      <c r="M1913" s="14"/>
      <c r="N1913" s="14"/>
      <c r="O1913" s="72"/>
      <c r="P1913" s="72"/>
      <c r="Q1913" s="70" t="s">
        <v>18</v>
      </c>
      <c r="R1913" s="70"/>
      <c r="S1913" s="12" t="s">
        <v>18</v>
      </c>
      <c r="T1913" s="71" t="s">
        <v>18</v>
      </c>
      <c r="U1913" s="71"/>
    </row>
    <row r="1914" spans="1:21">
      <c r="A1914" s="13" t="s">
        <v>2317</v>
      </c>
      <c r="B1914" s="5" t="s">
        <v>18</v>
      </c>
      <c r="C1914" s="14"/>
      <c r="D1914" s="14"/>
      <c r="E1914" s="14"/>
      <c r="F1914" s="53" t="s">
        <v>18</v>
      </c>
      <c r="G1914" s="14"/>
      <c r="H1914" s="53" t="s">
        <v>18</v>
      </c>
      <c r="I1914" s="5" t="s">
        <v>23</v>
      </c>
      <c r="J1914" s="13" t="s">
        <v>2344</v>
      </c>
      <c r="K1914" s="13" t="s">
        <v>368</v>
      </c>
      <c r="L1914" s="14">
        <v>35200</v>
      </c>
      <c r="M1914" s="14">
        <v>34000</v>
      </c>
      <c r="N1914" s="14">
        <v>35000</v>
      </c>
      <c r="O1914" s="72">
        <v>17000</v>
      </c>
      <c r="P1914" s="72"/>
      <c r="Q1914" s="74">
        <f t="shared" ref="Q1914:Q1916" si="461">+O1914/L1914*100</f>
        <v>48.295454545454547</v>
      </c>
      <c r="R1914" s="74"/>
      <c r="S1914" s="47">
        <f t="shared" ref="S1914:S1916" si="462">(+O1914/M1914-1)*100</f>
        <v>-50</v>
      </c>
      <c r="T1914" s="71" t="s">
        <v>3779</v>
      </c>
      <c r="U1914" s="71"/>
    </row>
    <row r="1915" spans="1:21">
      <c r="A1915" s="2"/>
      <c r="B1915" s="5" t="s">
        <v>18</v>
      </c>
      <c r="C1915" s="14"/>
      <c r="D1915" s="14"/>
      <c r="E1915" s="14"/>
      <c r="F1915" s="53" t="s">
        <v>18</v>
      </c>
      <c r="G1915" s="14"/>
      <c r="H1915" s="53" t="s">
        <v>18</v>
      </c>
      <c r="I1915" s="5" t="s">
        <v>23</v>
      </c>
      <c r="J1915" s="13" t="s">
        <v>2345</v>
      </c>
      <c r="K1915" s="13" t="s">
        <v>2327</v>
      </c>
      <c r="L1915" s="14">
        <v>8</v>
      </c>
      <c r="M1915" s="14">
        <v>8</v>
      </c>
      <c r="N1915" s="14">
        <v>6</v>
      </c>
      <c r="O1915" s="72">
        <v>8</v>
      </c>
      <c r="P1915" s="72"/>
      <c r="Q1915" s="74">
        <f t="shared" si="461"/>
        <v>100</v>
      </c>
      <c r="R1915" s="74"/>
      <c r="S1915" s="47">
        <f t="shared" si="462"/>
        <v>0</v>
      </c>
      <c r="T1915" s="71" t="s">
        <v>18</v>
      </c>
      <c r="U1915" s="71"/>
    </row>
    <row r="1916" spans="1:21">
      <c r="A1916" s="2"/>
      <c r="B1916" s="5" t="s">
        <v>18</v>
      </c>
      <c r="C1916" s="14"/>
      <c r="D1916" s="14"/>
      <c r="E1916" s="14"/>
      <c r="F1916" s="53" t="s">
        <v>18</v>
      </c>
      <c r="G1916" s="14"/>
      <c r="H1916" s="53" t="s">
        <v>18</v>
      </c>
      <c r="I1916" s="5" t="s">
        <v>23</v>
      </c>
      <c r="J1916" s="13" t="s">
        <v>2346</v>
      </c>
      <c r="K1916" s="13" t="s">
        <v>2332</v>
      </c>
      <c r="L1916" s="14">
        <v>30</v>
      </c>
      <c r="M1916" s="14">
        <v>22</v>
      </c>
      <c r="N1916" s="14">
        <v>22</v>
      </c>
      <c r="O1916" s="72">
        <v>22</v>
      </c>
      <c r="P1916" s="72"/>
      <c r="Q1916" s="74">
        <f t="shared" si="461"/>
        <v>73.333333333333329</v>
      </c>
      <c r="R1916" s="74"/>
      <c r="S1916" s="47">
        <f t="shared" si="462"/>
        <v>0</v>
      </c>
      <c r="T1916" s="71" t="s">
        <v>18</v>
      </c>
      <c r="U1916" s="71"/>
    </row>
    <row r="1917" spans="1:21">
      <c r="A1917" s="2"/>
      <c r="B1917" s="5" t="s">
        <v>29</v>
      </c>
      <c r="C1917" s="14">
        <v>1652922</v>
      </c>
      <c r="D1917" s="14">
        <v>141877</v>
      </c>
      <c r="E1917" s="14">
        <f t="shared" ref="E1917:E1918" si="463">D1917-C1917</f>
        <v>-1511045</v>
      </c>
      <c r="F1917" s="53">
        <f t="shared" ref="F1917:F1918" si="464">IFERROR((D1917/C1917-1)*100,0)</f>
        <v>-91.416594370454263</v>
      </c>
      <c r="G1917" s="14">
        <v>3752658</v>
      </c>
      <c r="H1917" s="53">
        <v>3.8</v>
      </c>
      <c r="I1917" s="5" t="s">
        <v>18</v>
      </c>
      <c r="J1917" s="13" t="s">
        <v>18</v>
      </c>
      <c r="K1917" s="13" t="s">
        <v>18</v>
      </c>
      <c r="L1917" s="14"/>
      <c r="M1917" s="14"/>
      <c r="N1917" s="14"/>
      <c r="O1917" s="72"/>
      <c r="P1917" s="72"/>
      <c r="Q1917" s="70" t="s">
        <v>18</v>
      </c>
      <c r="R1917" s="70"/>
      <c r="S1917" s="12" t="s">
        <v>18</v>
      </c>
      <c r="T1917" s="71" t="s">
        <v>18</v>
      </c>
      <c r="U1917" s="71"/>
    </row>
    <row r="1918" spans="1:21" ht="38.25">
      <c r="A1918" s="13" t="s">
        <v>2347</v>
      </c>
      <c r="B1918" s="5" t="s">
        <v>32</v>
      </c>
      <c r="C1918" s="14">
        <v>21595972</v>
      </c>
      <c r="D1918" s="14">
        <v>18864961</v>
      </c>
      <c r="E1918" s="14">
        <f t="shared" si="463"/>
        <v>-2731011</v>
      </c>
      <c r="F1918" s="53">
        <f t="shared" si="464"/>
        <v>-12.645927675772128</v>
      </c>
      <c r="G1918" s="14">
        <v>48749830</v>
      </c>
      <c r="H1918" s="53">
        <v>38.700000000000003</v>
      </c>
      <c r="I1918" s="5" t="s">
        <v>18</v>
      </c>
      <c r="J1918" s="13" t="s">
        <v>18</v>
      </c>
      <c r="K1918" s="13" t="s">
        <v>18</v>
      </c>
      <c r="L1918" s="14"/>
      <c r="M1918" s="14"/>
      <c r="N1918" s="14"/>
      <c r="O1918" s="72"/>
      <c r="P1918" s="72"/>
      <c r="Q1918" s="70" t="s">
        <v>18</v>
      </c>
      <c r="R1918" s="70"/>
      <c r="S1918" s="12" t="s">
        <v>18</v>
      </c>
      <c r="T1918" s="71" t="s">
        <v>18</v>
      </c>
      <c r="U1918" s="71"/>
    </row>
    <row r="1919" spans="1:21">
      <c r="A1919" s="13" t="s">
        <v>2317</v>
      </c>
      <c r="B1919" s="5" t="s">
        <v>18</v>
      </c>
      <c r="C1919" s="14"/>
      <c r="D1919" s="14"/>
      <c r="E1919" s="14"/>
      <c r="F1919" s="53" t="s">
        <v>18</v>
      </c>
      <c r="G1919" s="14"/>
      <c r="H1919" s="53" t="s">
        <v>18</v>
      </c>
      <c r="I1919" s="5" t="s">
        <v>23</v>
      </c>
      <c r="J1919" s="13" t="s">
        <v>34</v>
      </c>
      <c r="K1919" s="13" t="s">
        <v>35</v>
      </c>
      <c r="L1919" s="14">
        <v>3200</v>
      </c>
      <c r="M1919" s="14">
        <v>2250</v>
      </c>
      <c r="N1919" s="14">
        <v>1284</v>
      </c>
      <c r="O1919" s="87">
        <v>1266</v>
      </c>
      <c r="P1919" s="87"/>
      <c r="Q1919" s="74">
        <f t="shared" ref="Q1919:Q1921" si="465">+O1919/L1919*100</f>
        <v>39.5625</v>
      </c>
      <c r="R1919" s="74"/>
      <c r="S1919" s="47">
        <f t="shared" ref="S1919:S1920" si="466">(+O1919/M1919-1)*100</f>
        <v>-43.733333333333334</v>
      </c>
      <c r="T1919" s="71" t="s">
        <v>3781</v>
      </c>
      <c r="U1919" s="71"/>
    </row>
    <row r="1920" spans="1:21">
      <c r="A1920" s="2"/>
      <c r="B1920" s="5" t="s">
        <v>18</v>
      </c>
      <c r="C1920" s="14"/>
      <c r="D1920" s="14"/>
      <c r="E1920" s="14"/>
      <c r="F1920" s="53" t="s">
        <v>18</v>
      </c>
      <c r="G1920" s="14"/>
      <c r="H1920" s="53" t="s">
        <v>18</v>
      </c>
      <c r="I1920" s="5" t="s">
        <v>23</v>
      </c>
      <c r="J1920" s="13" t="s">
        <v>1208</v>
      </c>
      <c r="K1920" s="13" t="s">
        <v>368</v>
      </c>
      <c r="L1920" s="14">
        <v>222500</v>
      </c>
      <c r="M1920" s="14">
        <v>143500</v>
      </c>
      <c r="N1920" s="14">
        <v>122000</v>
      </c>
      <c r="O1920" s="87">
        <v>236600</v>
      </c>
      <c r="P1920" s="87"/>
      <c r="Q1920" s="74">
        <f t="shared" si="465"/>
        <v>106.3370786516854</v>
      </c>
      <c r="R1920" s="74"/>
      <c r="S1920" s="47">
        <f t="shared" si="466"/>
        <v>64.878048780487802</v>
      </c>
      <c r="T1920" s="71" t="s">
        <v>3782</v>
      </c>
      <c r="U1920" s="71"/>
    </row>
    <row r="1921" spans="1:21">
      <c r="A1921" s="2"/>
      <c r="B1921" s="5" t="s">
        <v>18</v>
      </c>
      <c r="C1921" s="14"/>
      <c r="D1921" s="14"/>
      <c r="E1921" s="14"/>
      <c r="F1921" s="53" t="s">
        <v>18</v>
      </c>
      <c r="G1921" s="14"/>
      <c r="H1921" s="53" t="s">
        <v>18</v>
      </c>
      <c r="I1921" s="5" t="s">
        <v>23</v>
      </c>
      <c r="J1921" s="13" t="s">
        <v>2348</v>
      </c>
      <c r="K1921" s="13" t="s">
        <v>2349</v>
      </c>
      <c r="L1921" s="14">
        <v>8000</v>
      </c>
      <c r="M1921" s="14">
        <v>5800</v>
      </c>
      <c r="N1921" s="14">
        <v>8718</v>
      </c>
      <c r="O1921" s="87">
        <v>6938</v>
      </c>
      <c r="P1921" s="87"/>
      <c r="Q1921" s="74">
        <f t="shared" si="465"/>
        <v>86.724999999999994</v>
      </c>
      <c r="R1921" s="74"/>
      <c r="S1921" s="47">
        <f>(+O1921/M1921-1)*100</f>
        <v>19.620689655172406</v>
      </c>
      <c r="T1921" s="71" t="s">
        <v>3783</v>
      </c>
      <c r="U1921" s="71"/>
    </row>
    <row r="1922" spans="1:21" ht="25.5">
      <c r="A1922" s="2"/>
      <c r="B1922" s="5" t="s">
        <v>18</v>
      </c>
      <c r="C1922" s="14"/>
      <c r="D1922" s="14"/>
      <c r="E1922" s="14"/>
      <c r="F1922" s="53" t="s">
        <v>18</v>
      </c>
      <c r="G1922" s="14"/>
      <c r="H1922" s="53" t="s">
        <v>18</v>
      </c>
      <c r="I1922" s="5" t="s">
        <v>23</v>
      </c>
      <c r="J1922" s="13" t="s">
        <v>2350</v>
      </c>
      <c r="K1922" s="13" t="s">
        <v>2351</v>
      </c>
      <c r="L1922" s="14">
        <v>40</v>
      </c>
      <c r="M1922" s="14">
        <v>40</v>
      </c>
      <c r="N1922" s="14" t="s">
        <v>3723</v>
      </c>
      <c r="O1922" s="72">
        <v>39</v>
      </c>
      <c r="P1922" s="72"/>
      <c r="Q1922" s="70" t="s">
        <v>69</v>
      </c>
      <c r="R1922" s="70"/>
      <c r="S1922" s="47">
        <f>(+O1922/M1922-1)*100</f>
        <v>-2.5000000000000022</v>
      </c>
      <c r="T1922" s="71" t="s">
        <v>3780</v>
      </c>
      <c r="U1922" s="71"/>
    </row>
    <row r="1923" spans="1:21" ht="25.5">
      <c r="A1923" s="2"/>
      <c r="B1923" s="5" t="s">
        <v>18</v>
      </c>
      <c r="C1923" s="14"/>
      <c r="D1923" s="14"/>
      <c r="E1923" s="14"/>
      <c r="F1923" s="53" t="s">
        <v>18</v>
      </c>
      <c r="G1923" s="14"/>
      <c r="H1923" s="53" t="s">
        <v>18</v>
      </c>
      <c r="I1923" s="5" t="s">
        <v>23</v>
      </c>
      <c r="J1923" s="13" t="s">
        <v>2350</v>
      </c>
      <c r="K1923" s="13" t="s">
        <v>2352</v>
      </c>
      <c r="L1923" s="14">
        <v>8</v>
      </c>
      <c r="M1923" s="14">
        <v>6</v>
      </c>
      <c r="N1923" s="14">
        <v>19</v>
      </c>
      <c r="O1923" s="72">
        <v>10</v>
      </c>
      <c r="P1923" s="72"/>
      <c r="Q1923" s="74">
        <f t="shared" ref="Q1923:Q1926" si="467">+O1923/L1923*100</f>
        <v>125</v>
      </c>
      <c r="R1923" s="74"/>
      <c r="S1923" s="47">
        <f t="shared" ref="S1923:S1926" si="468">(+O1923/M1923-1)*100</f>
        <v>66.666666666666671</v>
      </c>
      <c r="T1923" s="71" t="s">
        <v>2353</v>
      </c>
      <c r="U1923" s="71"/>
    </row>
    <row r="1924" spans="1:21">
      <c r="A1924" s="2"/>
      <c r="B1924" s="5" t="s">
        <v>18</v>
      </c>
      <c r="C1924" s="14"/>
      <c r="D1924" s="14"/>
      <c r="E1924" s="14"/>
      <c r="F1924" s="53" t="s">
        <v>18</v>
      </c>
      <c r="G1924" s="14"/>
      <c r="H1924" s="53" t="s">
        <v>18</v>
      </c>
      <c r="I1924" s="5" t="s">
        <v>23</v>
      </c>
      <c r="J1924" s="13" t="s">
        <v>2350</v>
      </c>
      <c r="K1924" s="13" t="s">
        <v>40</v>
      </c>
      <c r="L1924" s="14">
        <v>500000</v>
      </c>
      <c r="M1924" s="14">
        <v>350000</v>
      </c>
      <c r="N1924" s="14">
        <v>500000</v>
      </c>
      <c r="O1924" s="87">
        <v>360515</v>
      </c>
      <c r="P1924" s="87"/>
      <c r="Q1924" s="74">
        <f t="shared" si="467"/>
        <v>72.102999999999994</v>
      </c>
      <c r="R1924" s="74"/>
      <c r="S1924" s="47">
        <f t="shared" si="468"/>
        <v>3.0042857142857038</v>
      </c>
      <c r="T1924" s="79" t="s">
        <v>3793</v>
      </c>
      <c r="U1924" s="79"/>
    </row>
    <row r="1925" spans="1:21">
      <c r="A1925" s="2"/>
      <c r="B1925" s="5" t="s">
        <v>18</v>
      </c>
      <c r="C1925" s="14"/>
      <c r="D1925" s="14"/>
      <c r="E1925" s="14"/>
      <c r="F1925" s="53" t="s">
        <v>18</v>
      </c>
      <c r="G1925" s="14"/>
      <c r="H1925" s="53" t="s">
        <v>18</v>
      </c>
      <c r="I1925" s="5" t="s">
        <v>23</v>
      </c>
      <c r="J1925" s="13" t="s">
        <v>2354</v>
      </c>
      <c r="K1925" s="13" t="s">
        <v>53</v>
      </c>
      <c r="L1925" s="14">
        <v>85000</v>
      </c>
      <c r="M1925" s="14">
        <v>52303</v>
      </c>
      <c r="N1925" s="14">
        <v>56073</v>
      </c>
      <c r="O1925" s="87">
        <v>56019</v>
      </c>
      <c r="P1925" s="87"/>
      <c r="Q1925" s="74">
        <f t="shared" si="467"/>
        <v>65.904705882352943</v>
      </c>
      <c r="R1925" s="74"/>
      <c r="S1925" s="47">
        <f t="shared" si="468"/>
        <v>7.1047549853736847</v>
      </c>
      <c r="T1925" s="79" t="s">
        <v>3794</v>
      </c>
      <c r="U1925" s="79"/>
    </row>
    <row r="1926" spans="1:21">
      <c r="A1926" s="2"/>
      <c r="B1926" s="5" t="s">
        <v>18</v>
      </c>
      <c r="C1926" s="14"/>
      <c r="D1926" s="14"/>
      <c r="E1926" s="14"/>
      <c r="F1926" s="53" t="s">
        <v>18</v>
      </c>
      <c r="G1926" s="14"/>
      <c r="H1926" s="53" t="s">
        <v>18</v>
      </c>
      <c r="I1926" s="5" t="s">
        <v>23</v>
      </c>
      <c r="J1926" s="13" t="s">
        <v>2354</v>
      </c>
      <c r="K1926" s="13" t="s">
        <v>2355</v>
      </c>
      <c r="L1926" s="14">
        <v>1900</v>
      </c>
      <c r="M1926" s="14">
        <v>1300</v>
      </c>
      <c r="N1926" s="14">
        <v>1937</v>
      </c>
      <c r="O1926" s="87">
        <v>1949</v>
      </c>
      <c r="P1926" s="87"/>
      <c r="Q1926" s="74">
        <f t="shared" si="467"/>
        <v>102.57894736842105</v>
      </c>
      <c r="R1926" s="74"/>
      <c r="S1926" s="47">
        <f t="shared" si="468"/>
        <v>49.923076923076913</v>
      </c>
      <c r="T1926" s="79" t="s">
        <v>3795</v>
      </c>
      <c r="U1926" s="79"/>
    </row>
    <row r="1927" spans="1:21">
      <c r="A1927" s="2"/>
      <c r="B1927" s="5" t="s">
        <v>29</v>
      </c>
      <c r="C1927" s="14">
        <v>21595972</v>
      </c>
      <c r="D1927" s="14">
        <v>18864961</v>
      </c>
      <c r="E1927" s="14">
        <f t="shared" ref="E1927:E1928" si="469">D1927-C1927</f>
        <v>-2731011</v>
      </c>
      <c r="F1927" s="53">
        <f t="shared" ref="F1927:F1928" si="470">IFERROR((D1927/C1927-1)*100,0)</f>
        <v>-12.645927675772128</v>
      </c>
      <c r="G1927" s="14">
        <v>48749830</v>
      </c>
      <c r="H1927" s="53">
        <v>38.700000000000003</v>
      </c>
      <c r="I1927" s="5" t="s">
        <v>18</v>
      </c>
      <c r="J1927" s="13" t="s">
        <v>18</v>
      </c>
      <c r="K1927" s="13" t="s">
        <v>18</v>
      </c>
      <c r="L1927" s="14"/>
      <c r="M1927" s="14"/>
      <c r="N1927" s="14"/>
      <c r="O1927" s="72"/>
      <c r="P1927" s="72"/>
      <c r="Q1927" s="70" t="s">
        <v>18</v>
      </c>
      <c r="R1927" s="70"/>
      <c r="S1927" s="12" t="s">
        <v>18</v>
      </c>
      <c r="T1927" s="71" t="s">
        <v>18</v>
      </c>
      <c r="U1927" s="71"/>
    </row>
    <row r="1928" spans="1:21" ht="25.5">
      <c r="A1928" s="13" t="s">
        <v>2356</v>
      </c>
      <c r="B1928" s="5" t="s">
        <v>32</v>
      </c>
      <c r="C1928" s="14">
        <v>6166125</v>
      </c>
      <c r="D1928" s="14">
        <v>6057371</v>
      </c>
      <c r="E1928" s="14">
        <f t="shared" si="469"/>
        <v>-108754</v>
      </c>
      <c r="F1928" s="53">
        <f t="shared" si="470"/>
        <v>-1.7637333008980516</v>
      </c>
      <c r="G1928" s="14">
        <v>29191116</v>
      </c>
      <c r="H1928" s="53">
        <v>20.8</v>
      </c>
      <c r="I1928" s="5" t="s">
        <v>18</v>
      </c>
      <c r="J1928" s="13" t="s">
        <v>18</v>
      </c>
      <c r="K1928" s="13" t="s">
        <v>18</v>
      </c>
      <c r="L1928" s="14"/>
      <c r="M1928" s="14"/>
      <c r="N1928" s="14"/>
      <c r="O1928" s="72"/>
      <c r="P1928" s="72"/>
      <c r="Q1928" s="70" t="s">
        <v>18</v>
      </c>
      <c r="R1928" s="70"/>
      <c r="S1928" s="12" t="s">
        <v>18</v>
      </c>
      <c r="T1928" s="71" t="s">
        <v>18</v>
      </c>
      <c r="U1928" s="71"/>
    </row>
    <row r="1929" spans="1:21" ht="12.75" customHeight="1">
      <c r="A1929" s="13" t="s">
        <v>2317</v>
      </c>
      <c r="B1929" s="5" t="s">
        <v>18</v>
      </c>
      <c r="C1929" s="14"/>
      <c r="D1929" s="14"/>
      <c r="E1929" s="14"/>
      <c r="F1929" s="53" t="s">
        <v>18</v>
      </c>
      <c r="G1929" s="14"/>
      <c r="H1929" s="53" t="s">
        <v>18</v>
      </c>
      <c r="I1929" s="5" t="s">
        <v>23</v>
      </c>
      <c r="J1929" s="13" t="s">
        <v>1208</v>
      </c>
      <c r="K1929" s="13" t="s">
        <v>368</v>
      </c>
      <c r="L1929" s="14">
        <v>28000</v>
      </c>
      <c r="M1929" s="14">
        <v>28000</v>
      </c>
      <c r="N1929" s="14">
        <v>0</v>
      </c>
      <c r="O1929" s="87">
        <v>0</v>
      </c>
      <c r="P1929" s="87"/>
      <c r="Q1929" s="74">
        <f t="shared" ref="Q1929" si="471">+O1929/L1929*100</f>
        <v>0</v>
      </c>
      <c r="R1929" s="74"/>
      <c r="S1929" s="47">
        <f t="shared" ref="S1929" si="472">(+O1929/M1929-1)*100</f>
        <v>-100</v>
      </c>
      <c r="T1929" s="88" t="s">
        <v>2357</v>
      </c>
      <c r="U1929" s="88"/>
    </row>
    <row r="1930" spans="1:21" ht="12.75" customHeight="1">
      <c r="A1930" s="2"/>
      <c r="B1930" s="5" t="s">
        <v>18</v>
      </c>
      <c r="C1930" s="14"/>
      <c r="D1930" s="14"/>
      <c r="E1930" s="14"/>
      <c r="F1930" s="53" t="s">
        <v>18</v>
      </c>
      <c r="G1930" s="14"/>
      <c r="H1930" s="53" t="s">
        <v>18</v>
      </c>
      <c r="I1930" s="5" t="s">
        <v>23</v>
      </c>
      <c r="J1930" s="13" t="s">
        <v>2358</v>
      </c>
      <c r="K1930" s="13" t="s">
        <v>534</v>
      </c>
      <c r="L1930" s="14">
        <v>70</v>
      </c>
      <c r="M1930" s="14">
        <v>60</v>
      </c>
      <c r="N1930" s="14">
        <v>5</v>
      </c>
      <c r="O1930" s="87">
        <v>1</v>
      </c>
      <c r="P1930" s="87"/>
      <c r="Q1930" s="89">
        <v>1.4</v>
      </c>
      <c r="R1930" s="89"/>
      <c r="S1930" s="57">
        <v>-98.3</v>
      </c>
      <c r="T1930" s="88" t="s">
        <v>3784</v>
      </c>
      <c r="U1930" s="88"/>
    </row>
    <row r="1931" spans="1:21" ht="12.75" customHeight="1">
      <c r="A1931" s="2"/>
      <c r="B1931" s="5" t="s">
        <v>18</v>
      </c>
      <c r="C1931" s="14"/>
      <c r="D1931" s="14"/>
      <c r="E1931" s="14"/>
      <c r="F1931" s="53" t="s">
        <v>18</v>
      </c>
      <c r="G1931" s="14"/>
      <c r="H1931" s="53" t="s">
        <v>18</v>
      </c>
      <c r="I1931" s="5" t="s">
        <v>23</v>
      </c>
      <c r="J1931" s="13" t="s">
        <v>2359</v>
      </c>
      <c r="K1931" s="13" t="s">
        <v>2360</v>
      </c>
      <c r="L1931" s="14">
        <v>70</v>
      </c>
      <c r="M1931" s="14">
        <v>50</v>
      </c>
      <c r="N1931" s="14">
        <v>43</v>
      </c>
      <c r="O1931" s="87">
        <v>30</v>
      </c>
      <c r="P1931" s="87"/>
      <c r="Q1931" s="89">
        <v>42.9</v>
      </c>
      <c r="R1931" s="89"/>
      <c r="S1931" s="57">
        <v>-40</v>
      </c>
      <c r="T1931" s="88" t="s">
        <v>2357</v>
      </c>
      <c r="U1931" s="88"/>
    </row>
    <row r="1932" spans="1:21" ht="12.75" customHeight="1">
      <c r="A1932" s="2"/>
      <c r="B1932" s="5" t="s">
        <v>18</v>
      </c>
      <c r="C1932" s="14"/>
      <c r="D1932" s="14"/>
      <c r="E1932" s="14"/>
      <c r="F1932" s="53" t="s">
        <v>18</v>
      </c>
      <c r="G1932" s="14"/>
      <c r="H1932" s="53" t="s">
        <v>18</v>
      </c>
      <c r="I1932" s="5" t="s">
        <v>23</v>
      </c>
      <c r="J1932" s="13" t="s">
        <v>2361</v>
      </c>
      <c r="K1932" s="13" t="s">
        <v>586</v>
      </c>
      <c r="L1932" s="14">
        <v>70</v>
      </c>
      <c r="M1932" s="14">
        <v>54</v>
      </c>
      <c r="N1932" s="14">
        <v>20</v>
      </c>
      <c r="O1932" s="87">
        <v>21</v>
      </c>
      <c r="P1932" s="87"/>
      <c r="Q1932" s="89">
        <v>30</v>
      </c>
      <c r="R1932" s="89"/>
      <c r="S1932" s="57">
        <v>-61.1</v>
      </c>
      <c r="T1932" s="88" t="s">
        <v>3785</v>
      </c>
      <c r="U1932" s="88"/>
    </row>
    <row r="1933" spans="1:21" ht="25.5">
      <c r="A1933" s="2"/>
      <c r="B1933" s="5" t="s">
        <v>18</v>
      </c>
      <c r="C1933" s="14"/>
      <c r="D1933" s="14"/>
      <c r="E1933" s="14"/>
      <c r="F1933" s="53" t="s">
        <v>18</v>
      </c>
      <c r="G1933" s="14"/>
      <c r="H1933" s="53" t="s">
        <v>18</v>
      </c>
      <c r="I1933" s="5" t="s">
        <v>23</v>
      </c>
      <c r="J1933" s="13" t="s">
        <v>2362</v>
      </c>
      <c r="K1933" s="13" t="s">
        <v>586</v>
      </c>
      <c r="L1933" s="14">
        <v>80</v>
      </c>
      <c r="M1933" s="14">
        <v>65</v>
      </c>
      <c r="N1933" s="14">
        <v>4</v>
      </c>
      <c r="O1933" s="87">
        <v>3</v>
      </c>
      <c r="P1933" s="87"/>
      <c r="Q1933" s="89">
        <v>3.8</v>
      </c>
      <c r="R1933" s="89"/>
      <c r="S1933" s="57">
        <v>-95.4</v>
      </c>
      <c r="T1933" s="88" t="s">
        <v>3784</v>
      </c>
      <c r="U1933" s="88"/>
    </row>
    <row r="1934" spans="1:21" ht="25.5">
      <c r="A1934" s="2"/>
      <c r="B1934" s="5" t="s">
        <v>18</v>
      </c>
      <c r="C1934" s="14"/>
      <c r="D1934" s="14"/>
      <c r="E1934" s="14"/>
      <c r="F1934" s="53" t="s">
        <v>18</v>
      </c>
      <c r="G1934" s="14"/>
      <c r="H1934" s="53" t="s">
        <v>18</v>
      </c>
      <c r="I1934" s="5" t="s">
        <v>23</v>
      </c>
      <c r="J1934" s="13" t="s">
        <v>2363</v>
      </c>
      <c r="K1934" s="13" t="s">
        <v>2364</v>
      </c>
      <c r="L1934" s="14">
        <v>10</v>
      </c>
      <c r="M1934" s="14">
        <v>10</v>
      </c>
      <c r="N1934" s="14">
        <v>1</v>
      </c>
      <c r="O1934" s="87">
        <v>1</v>
      </c>
      <c r="P1934" s="87"/>
      <c r="Q1934" s="89">
        <v>10</v>
      </c>
      <c r="R1934" s="89"/>
      <c r="S1934" s="57">
        <v>-90</v>
      </c>
      <c r="T1934" s="88" t="s">
        <v>3784</v>
      </c>
      <c r="U1934" s="88"/>
    </row>
    <row r="1935" spans="1:21">
      <c r="A1935" s="2"/>
      <c r="B1935" s="5" t="s">
        <v>29</v>
      </c>
      <c r="C1935" s="14">
        <v>6166125</v>
      </c>
      <c r="D1935" s="14">
        <v>6057371</v>
      </c>
      <c r="E1935" s="14">
        <f t="shared" ref="E1935:E1936" si="473">D1935-C1935</f>
        <v>-108754</v>
      </c>
      <c r="F1935" s="53">
        <f t="shared" ref="F1935:F1936" si="474">IFERROR((D1935/C1935-1)*100,0)</f>
        <v>-1.7637333008980516</v>
      </c>
      <c r="G1935" s="14">
        <v>29191116</v>
      </c>
      <c r="H1935" s="53">
        <v>20.8</v>
      </c>
      <c r="I1935" s="5" t="s">
        <v>18</v>
      </c>
      <c r="J1935" s="13" t="s">
        <v>18</v>
      </c>
      <c r="K1935" s="13" t="s">
        <v>18</v>
      </c>
      <c r="L1935" s="14"/>
      <c r="M1935" s="14"/>
      <c r="N1935" s="14"/>
      <c r="O1935" s="72"/>
      <c r="P1935" s="72"/>
      <c r="Q1935" s="70" t="s">
        <v>18</v>
      </c>
      <c r="R1935" s="70"/>
      <c r="S1935" s="12" t="s">
        <v>18</v>
      </c>
      <c r="T1935" s="71" t="s">
        <v>18</v>
      </c>
      <c r="U1935" s="71"/>
    </row>
    <row r="1936" spans="1:21" ht="25.5">
      <c r="A1936" s="13" t="s">
        <v>2365</v>
      </c>
      <c r="B1936" s="5" t="s">
        <v>32</v>
      </c>
      <c r="C1936" s="14">
        <v>1882848</v>
      </c>
      <c r="D1936" s="14">
        <v>2021978</v>
      </c>
      <c r="E1936" s="14">
        <f t="shared" si="473"/>
        <v>139130</v>
      </c>
      <c r="F1936" s="53">
        <f t="shared" si="474"/>
        <v>7.3893378541443511</v>
      </c>
      <c r="G1936" s="14">
        <v>14224838</v>
      </c>
      <c r="H1936" s="53">
        <v>14.2</v>
      </c>
      <c r="I1936" s="5" t="s">
        <v>18</v>
      </c>
      <c r="J1936" s="13" t="s">
        <v>18</v>
      </c>
      <c r="K1936" s="13" t="s">
        <v>18</v>
      </c>
      <c r="L1936" s="14"/>
      <c r="M1936" s="14"/>
      <c r="N1936" s="14"/>
      <c r="O1936" s="72"/>
      <c r="P1936" s="72"/>
      <c r="Q1936" s="70" t="s">
        <v>18</v>
      </c>
      <c r="R1936" s="70"/>
      <c r="S1936" s="12" t="s">
        <v>18</v>
      </c>
      <c r="T1936" s="71" t="s">
        <v>18</v>
      </c>
      <c r="U1936" s="71"/>
    </row>
    <row r="1937" spans="1:21" ht="12.75" customHeight="1">
      <c r="A1937" s="13" t="s">
        <v>2317</v>
      </c>
      <c r="B1937" s="5" t="s">
        <v>18</v>
      </c>
      <c r="C1937" s="14"/>
      <c r="D1937" s="14"/>
      <c r="E1937" s="14"/>
      <c r="F1937" s="53" t="s">
        <v>18</v>
      </c>
      <c r="G1937" s="14"/>
      <c r="H1937" s="53" t="s">
        <v>18</v>
      </c>
      <c r="I1937" s="5" t="s">
        <v>23</v>
      </c>
      <c r="J1937" s="13" t="s">
        <v>1208</v>
      </c>
      <c r="K1937" s="13" t="s">
        <v>368</v>
      </c>
      <c r="L1937" s="14">
        <v>10000</v>
      </c>
      <c r="M1937" s="14">
        <v>10000</v>
      </c>
      <c r="N1937" s="46" t="s">
        <v>3723</v>
      </c>
      <c r="O1937" s="87">
        <v>0</v>
      </c>
      <c r="P1937" s="87"/>
      <c r="Q1937" s="74">
        <f t="shared" ref="Q1937:Q1942" si="475">+O1937/L1937*100</f>
        <v>0</v>
      </c>
      <c r="R1937" s="74"/>
      <c r="S1937" s="47">
        <f t="shared" ref="S1937:S1942" si="476">(+O1937/M1937-1)*100</f>
        <v>-100</v>
      </c>
      <c r="T1937" s="88" t="s">
        <v>2357</v>
      </c>
      <c r="U1937" s="88"/>
    </row>
    <row r="1938" spans="1:21" ht="12.75" customHeight="1">
      <c r="A1938" s="2"/>
      <c r="B1938" s="5" t="s">
        <v>18</v>
      </c>
      <c r="C1938" s="14"/>
      <c r="D1938" s="14"/>
      <c r="E1938" s="14"/>
      <c r="F1938" s="53" t="s">
        <v>18</v>
      </c>
      <c r="G1938" s="14"/>
      <c r="H1938" s="53" t="s">
        <v>18</v>
      </c>
      <c r="I1938" s="5" t="s">
        <v>23</v>
      </c>
      <c r="J1938" s="13" t="s">
        <v>2333</v>
      </c>
      <c r="K1938" s="13" t="s">
        <v>2366</v>
      </c>
      <c r="L1938" s="14">
        <v>8</v>
      </c>
      <c r="M1938" s="14">
        <v>8</v>
      </c>
      <c r="N1938" s="46" t="s">
        <v>3723</v>
      </c>
      <c r="O1938" s="87">
        <v>30</v>
      </c>
      <c r="P1938" s="87"/>
      <c r="Q1938" s="74">
        <f t="shared" si="475"/>
        <v>375</v>
      </c>
      <c r="R1938" s="74"/>
      <c r="S1938" s="47">
        <f t="shared" si="476"/>
        <v>275</v>
      </c>
      <c r="T1938" s="88" t="s">
        <v>3786</v>
      </c>
      <c r="U1938" s="88"/>
    </row>
    <row r="1939" spans="1:21" ht="12.75" customHeight="1">
      <c r="A1939" s="2"/>
      <c r="B1939" s="5" t="s">
        <v>18</v>
      </c>
      <c r="C1939" s="14"/>
      <c r="D1939" s="14"/>
      <c r="E1939" s="14"/>
      <c r="F1939" s="53" t="s">
        <v>18</v>
      </c>
      <c r="G1939" s="14"/>
      <c r="H1939" s="53" t="s">
        <v>18</v>
      </c>
      <c r="I1939" s="5" t="s">
        <v>23</v>
      </c>
      <c r="J1939" s="13" t="s">
        <v>2367</v>
      </c>
      <c r="K1939" s="13" t="s">
        <v>230</v>
      </c>
      <c r="L1939" s="14">
        <v>10</v>
      </c>
      <c r="M1939" s="14">
        <v>8</v>
      </c>
      <c r="N1939" s="46" t="s">
        <v>3723</v>
      </c>
      <c r="O1939" s="87">
        <v>0</v>
      </c>
      <c r="P1939" s="87"/>
      <c r="Q1939" s="74">
        <f t="shared" si="475"/>
        <v>0</v>
      </c>
      <c r="R1939" s="74"/>
      <c r="S1939" s="47">
        <f t="shared" si="476"/>
        <v>-100</v>
      </c>
      <c r="T1939" s="88" t="s">
        <v>3792</v>
      </c>
      <c r="U1939" s="88"/>
    </row>
    <row r="1940" spans="1:21" ht="12.75" customHeight="1">
      <c r="A1940" s="2"/>
      <c r="B1940" s="5" t="s">
        <v>18</v>
      </c>
      <c r="C1940" s="14"/>
      <c r="D1940" s="14"/>
      <c r="E1940" s="14"/>
      <c r="F1940" s="53" t="s">
        <v>18</v>
      </c>
      <c r="G1940" s="14"/>
      <c r="H1940" s="53" t="s">
        <v>18</v>
      </c>
      <c r="I1940" s="5" t="s">
        <v>23</v>
      </c>
      <c r="J1940" s="13" t="s">
        <v>2368</v>
      </c>
      <c r="K1940" s="13" t="s">
        <v>2319</v>
      </c>
      <c r="L1940" s="14">
        <v>24</v>
      </c>
      <c r="M1940" s="14">
        <v>21</v>
      </c>
      <c r="N1940" s="46" t="s">
        <v>3723</v>
      </c>
      <c r="O1940" s="87">
        <v>0</v>
      </c>
      <c r="P1940" s="87"/>
      <c r="Q1940" s="74">
        <f t="shared" si="475"/>
        <v>0</v>
      </c>
      <c r="R1940" s="74"/>
      <c r="S1940" s="47">
        <f t="shared" si="476"/>
        <v>-100</v>
      </c>
      <c r="T1940" s="88" t="s">
        <v>3792</v>
      </c>
      <c r="U1940" s="88"/>
    </row>
    <row r="1941" spans="1:21" ht="25.5" customHeight="1">
      <c r="A1941" s="2"/>
      <c r="B1941" s="5" t="s">
        <v>18</v>
      </c>
      <c r="C1941" s="14"/>
      <c r="D1941" s="14"/>
      <c r="E1941" s="14"/>
      <c r="F1941" s="53" t="s">
        <v>18</v>
      </c>
      <c r="G1941" s="14"/>
      <c r="H1941" s="53" t="s">
        <v>18</v>
      </c>
      <c r="I1941" s="5" t="s">
        <v>23</v>
      </c>
      <c r="J1941" s="13" t="s">
        <v>2369</v>
      </c>
      <c r="K1941" s="13" t="s">
        <v>1625</v>
      </c>
      <c r="L1941" s="14">
        <v>6</v>
      </c>
      <c r="M1941" s="14">
        <v>6</v>
      </c>
      <c r="N1941" s="46" t="s">
        <v>3723</v>
      </c>
      <c r="O1941" s="87">
        <v>0</v>
      </c>
      <c r="P1941" s="87"/>
      <c r="Q1941" s="74">
        <f t="shared" si="475"/>
        <v>0</v>
      </c>
      <c r="R1941" s="74"/>
      <c r="S1941" s="47">
        <f t="shared" si="476"/>
        <v>-100</v>
      </c>
      <c r="T1941" s="88" t="s">
        <v>3792</v>
      </c>
      <c r="U1941" s="88"/>
    </row>
    <row r="1942" spans="1:21" ht="12.75" customHeight="1">
      <c r="A1942" s="2"/>
      <c r="B1942" s="5" t="s">
        <v>18</v>
      </c>
      <c r="C1942" s="14"/>
      <c r="D1942" s="14"/>
      <c r="E1942" s="14"/>
      <c r="F1942" s="53" t="s">
        <v>18</v>
      </c>
      <c r="G1942" s="14"/>
      <c r="H1942" s="53" t="s">
        <v>18</v>
      </c>
      <c r="I1942" s="5" t="s">
        <v>23</v>
      </c>
      <c r="J1942" s="13" t="s">
        <v>2370</v>
      </c>
      <c r="K1942" s="13" t="s">
        <v>1526</v>
      </c>
      <c r="L1942" s="14">
        <v>20</v>
      </c>
      <c r="M1942" s="14">
        <v>20</v>
      </c>
      <c r="N1942" s="46" t="s">
        <v>3723</v>
      </c>
      <c r="O1942" s="87">
        <v>0</v>
      </c>
      <c r="P1942" s="87"/>
      <c r="Q1942" s="74">
        <f t="shared" si="475"/>
        <v>0</v>
      </c>
      <c r="R1942" s="74"/>
      <c r="S1942" s="47">
        <f t="shared" si="476"/>
        <v>-100</v>
      </c>
      <c r="T1942" s="88" t="s">
        <v>2357</v>
      </c>
      <c r="U1942" s="88"/>
    </row>
    <row r="1943" spans="1:21">
      <c r="A1943" s="2"/>
      <c r="B1943" s="5" t="s">
        <v>29</v>
      </c>
      <c r="C1943" s="14">
        <v>1882848</v>
      </c>
      <c r="D1943" s="14">
        <v>2021978</v>
      </c>
      <c r="E1943" s="14">
        <f t="shared" ref="E1943:E1944" si="477">D1943-C1943</f>
        <v>139130</v>
      </c>
      <c r="F1943" s="53">
        <f t="shared" ref="F1943:F1944" si="478">IFERROR((D1943/C1943-1)*100,0)</f>
        <v>7.3893378541443511</v>
      </c>
      <c r="G1943" s="14">
        <v>14224838</v>
      </c>
      <c r="H1943" s="53">
        <v>14.2</v>
      </c>
      <c r="I1943" s="5" t="s">
        <v>18</v>
      </c>
      <c r="J1943" s="13" t="s">
        <v>18</v>
      </c>
      <c r="K1943" s="13" t="s">
        <v>18</v>
      </c>
      <c r="L1943" s="14"/>
      <c r="M1943" s="14"/>
      <c r="N1943" s="14"/>
      <c r="O1943" s="72"/>
      <c r="P1943" s="72"/>
      <c r="Q1943" s="70" t="s">
        <v>18</v>
      </c>
      <c r="R1943" s="70"/>
      <c r="S1943" s="12" t="s">
        <v>18</v>
      </c>
      <c r="T1943" s="71" t="s">
        <v>18</v>
      </c>
      <c r="U1943" s="71"/>
    </row>
    <row r="1944" spans="1:21" ht="25.5">
      <c r="A1944" s="13" t="s">
        <v>2371</v>
      </c>
      <c r="B1944" s="5" t="s">
        <v>32</v>
      </c>
      <c r="C1944" s="14">
        <v>13330938</v>
      </c>
      <c r="D1944" s="14">
        <v>2376386</v>
      </c>
      <c r="E1944" s="14">
        <f t="shared" si="477"/>
        <v>-10954552</v>
      </c>
      <c r="F1944" s="53">
        <f t="shared" si="478"/>
        <v>-82.173902541591602</v>
      </c>
      <c r="G1944" s="14">
        <v>58642145</v>
      </c>
      <c r="H1944" s="53">
        <v>4.0999999999999996</v>
      </c>
      <c r="I1944" s="5" t="s">
        <v>18</v>
      </c>
      <c r="J1944" s="13" t="s">
        <v>18</v>
      </c>
      <c r="K1944" s="13" t="s">
        <v>18</v>
      </c>
      <c r="L1944" s="14"/>
      <c r="M1944" s="14"/>
      <c r="N1944" s="14"/>
      <c r="O1944" s="72"/>
      <c r="P1944" s="72"/>
      <c r="Q1944" s="70" t="s">
        <v>18</v>
      </c>
      <c r="R1944" s="70"/>
      <c r="S1944" s="12" t="s">
        <v>18</v>
      </c>
      <c r="T1944" s="71" t="s">
        <v>18</v>
      </c>
      <c r="U1944" s="71"/>
    </row>
    <row r="1945" spans="1:21" ht="25.5" customHeight="1">
      <c r="A1945" s="13" t="s">
        <v>2317</v>
      </c>
      <c r="B1945" s="5" t="s">
        <v>18</v>
      </c>
      <c r="C1945" s="14"/>
      <c r="D1945" s="14"/>
      <c r="E1945" s="14"/>
      <c r="F1945" s="53" t="s">
        <v>18</v>
      </c>
      <c r="G1945" s="14"/>
      <c r="H1945" s="53" t="s">
        <v>18</v>
      </c>
      <c r="I1945" s="5" t="s">
        <v>23</v>
      </c>
      <c r="J1945" s="13" t="s">
        <v>2372</v>
      </c>
      <c r="K1945" s="13" t="s">
        <v>2373</v>
      </c>
      <c r="L1945" s="14">
        <v>516000</v>
      </c>
      <c r="M1945" s="14">
        <v>466000</v>
      </c>
      <c r="N1945" s="46" t="s">
        <v>3723</v>
      </c>
      <c r="O1945" s="87">
        <v>4000</v>
      </c>
      <c r="P1945" s="87"/>
      <c r="Q1945" s="74">
        <f t="shared" ref="Q1945:Q1954" si="479">+O1945/L1945*100</f>
        <v>0.77519379844961245</v>
      </c>
      <c r="R1945" s="74"/>
      <c r="S1945" s="47">
        <f t="shared" ref="S1945:S1954" si="480">(+O1945/M1945-1)*100</f>
        <v>-99.141630901287556</v>
      </c>
      <c r="T1945" s="88" t="s">
        <v>3792</v>
      </c>
      <c r="U1945" s="88"/>
    </row>
    <row r="1946" spans="1:21" ht="12.75" customHeight="1">
      <c r="A1946" s="2"/>
      <c r="B1946" s="5" t="s">
        <v>18</v>
      </c>
      <c r="C1946" s="14"/>
      <c r="D1946" s="14"/>
      <c r="E1946" s="14"/>
      <c r="F1946" s="53" t="s">
        <v>18</v>
      </c>
      <c r="G1946" s="14"/>
      <c r="H1946" s="53" t="s">
        <v>18</v>
      </c>
      <c r="I1946" s="5" t="s">
        <v>23</v>
      </c>
      <c r="J1946" s="13" t="s">
        <v>2374</v>
      </c>
      <c r="K1946" s="13" t="s">
        <v>2375</v>
      </c>
      <c r="L1946" s="14">
        <v>24</v>
      </c>
      <c r="M1946" s="14">
        <v>22</v>
      </c>
      <c r="N1946" s="46" t="s">
        <v>3723</v>
      </c>
      <c r="O1946" s="87">
        <v>1</v>
      </c>
      <c r="P1946" s="87"/>
      <c r="Q1946" s="74">
        <f t="shared" si="479"/>
        <v>4.1666666666666661</v>
      </c>
      <c r="R1946" s="74"/>
      <c r="S1946" s="47">
        <f t="shared" si="480"/>
        <v>-95.454545454545453</v>
      </c>
      <c r="T1946" s="88" t="s">
        <v>3792</v>
      </c>
      <c r="U1946" s="88"/>
    </row>
    <row r="1947" spans="1:21" ht="12.75" customHeight="1">
      <c r="A1947" s="2"/>
      <c r="B1947" s="5" t="s">
        <v>18</v>
      </c>
      <c r="C1947" s="14"/>
      <c r="D1947" s="14"/>
      <c r="E1947" s="14"/>
      <c r="F1947" s="53" t="s">
        <v>18</v>
      </c>
      <c r="G1947" s="14"/>
      <c r="H1947" s="53" t="s">
        <v>18</v>
      </c>
      <c r="I1947" s="5" t="s">
        <v>23</v>
      </c>
      <c r="J1947" s="13" t="s">
        <v>2374</v>
      </c>
      <c r="K1947" s="13" t="s">
        <v>2376</v>
      </c>
      <c r="L1947" s="14">
        <v>6</v>
      </c>
      <c r="M1947" s="14">
        <v>6</v>
      </c>
      <c r="N1947" s="46" t="s">
        <v>3723</v>
      </c>
      <c r="O1947" s="87">
        <v>0</v>
      </c>
      <c r="P1947" s="87"/>
      <c r="Q1947" s="74">
        <f t="shared" si="479"/>
        <v>0</v>
      </c>
      <c r="R1947" s="74"/>
      <c r="S1947" s="47">
        <f t="shared" si="480"/>
        <v>-100</v>
      </c>
      <c r="T1947" s="88" t="s">
        <v>3792</v>
      </c>
      <c r="U1947" s="88"/>
    </row>
    <row r="1948" spans="1:21" ht="12.75" customHeight="1">
      <c r="A1948" s="2"/>
      <c r="B1948" s="5" t="s">
        <v>18</v>
      </c>
      <c r="C1948" s="14"/>
      <c r="D1948" s="14"/>
      <c r="E1948" s="14"/>
      <c r="F1948" s="53" t="s">
        <v>18</v>
      </c>
      <c r="G1948" s="14"/>
      <c r="H1948" s="53" t="s">
        <v>18</v>
      </c>
      <c r="I1948" s="5" t="s">
        <v>23</v>
      </c>
      <c r="J1948" s="13" t="s">
        <v>2377</v>
      </c>
      <c r="K1948" s="13" t="s">
        <v>2378</v>
      </c>
      <c r="L1948" s="14">
        <v>250</v>
      </c>
      <c r="M1948" s="14">
        <v>200</v>
      </c>
      <c r="N1948" s="46" t="s">
        <v>3723</v>
      </c>
      <c r="O1948" s="87">
        <v>0</v>
      </c>
      <c r="P1948" s="87"/>
      <c r="Q1948" s="74">
        <f t="shared" si="479"/>
        <v>0</v>
      </c>
      <c r="R1948" s="74"/>
      <c r="S1948" s="47">
        <f t="shared" si="480"/>
        <v>-100</v>
      </c>
      <c r="T1948" s="88" t="s">
        <v>3792</v>
      </c>
      <c r="U1948" s="88"/>
    </row>
    <row r="1949" spans="1:21" ht="12.75" customHeight="1">
      <c r="A1949" s="2"/>
      <c r="B1949" s="5" t="s">
        <v>18</v>
      </c>
      <c r="C1949" s="14"/>
      <c r="D1949" s="14"/>
      <c r="E1949" s="14"/>
      <c r="F1949" s="53" t="s">
        <v>18</v>
      </c>
      <c r="G1949" s="14"/>
      <c r="H1949" s="53" t="s">
        <v>18</v>
      </c>
      <c r="I1949" s="5" t="s">
        <v>23</v>
      </c>
      <c r="J1949" s="13" t="s">
        <v>2379</v>
      </c>
      <c r="K1949" s="13" t="s">
        <v>2380</v>
      </c>
      <c r="L1949" s="14">
        <v>12</v>
      </c>
      <c r="M1949" s="14">
        <v>10</v>
      </c>
      <c r="N1949" s="46" t="s">
        <v>3723</v>
      </c>
      <c r="O1949" s="87">
        <v>5</v>
      </c>
      <c r="P1949" s="87"/>
      <c r="Q1949" s="74">
        <f t="shared" si="479"/>
        <v>41.666666666666671</v>
      </c>
      <c r="R1949" s="74"/>
      <c r="S1949" s="47">
        <f t="shared" si="480"/>
        <v>-50</v>
      </c>
      <c r="T1949" s="88" t="s">
        <v>3787</v>
      </c>
      <c r="U1949" s="88"/>
    </row>
    <row r="1950" spans="1:21" ht="12.75" customHeight="1">
      <c r="A1950" s="2"/>
      <c r="B1950" s="5" t="s">
        <v>18</v>
      </c>
      <c r="C1950" s="14"/>
      <c r="D1950" s="14"/>
      <c r="E1950" s="14"/>
      <c r="F1950" s="53" t="s">
        <v>18</v>
      </c>
      <c r="G1950" s="14"/>
      <c r="H1950" s="53" t="s">
        <v>18</v>
      </c>
      <c r="I1950" s="5" t="s">
        <v>23</v>
      </c>
      <c r="J1950" s="13" t="s">
        <v>2381</v>
      </c>
      <c r="K1950" s="13" t="s">
        <v>2382</v>
      </c>
      <c r="L1950" s="14">
        <v>16</v>
      </c>
      <c r="M1950" s="14">
        <v>13</v>
      </c>
      <c r="N1950" s="46" t="s">
        <v>3723</v>
      </c>
      <c r="O1950" s="87">
        <v>1001</v>
      </c>
      <c r="P1950" s="87"/>
      <c r="Q1950" s="74">
        <f t="shared" si="479"/>
        <v>6256.25</v>
      </c>
      <c r="R1950" s="74"/>
      <c r="S1950" s="47">
        <f t="shared" si="480"/>
        <v>7600</v>
      </c>
      <c r="T1950" s="88" t="s">
        <v>3788</v>
      </c>
      <c r="U1950" s="88"/>
    </row>
    <row r="1951" spans="1:21" ht="12.75" customHeight="1">
      <c r="A1951" s="2"/>
      <c r="B1951" s="5" t="s">
        <v>18</v>
      </c>
      <c r="C1951" s="14"/>
      <c r="D1951" s="14"/>
      <c r="E1951" s="14"/>
      <c r="F1951" s="53" t="s">
        <v>18</v>
      </c>
      <c r="G1951" s="14"/>
      <c r="H1951" s="53" t="s">
        <v>18</v>
      </c>
      <c r="I1951" s="5" t="s">
        <v>23</v>
      </c>
      <c r="J1951" s="13" t="s">
        <v>2381</v>
      </c>
      <c r="K1951" s="13" t="s">
        <v>2383</v>
      </c>
      <c r="L1951" s="14">
        <v>8</v>
      </c>
      <c r="M1951" s="14">
        <v>6</v>
      </c>
      <c r="N1951" s="46" t="s">
        <v>3723</v>
      </c>
      <c r="O1951" s="87">
        <v>34</v>
      </c>
      <c r="P1951" s="87"/>
      <c r="Q1951" s="74">
        <f t="shared" si="479"/>
        <v>425</v>
      </c>
      <c r="R1951" s="74"/>
      <c r="S1951" s="47">
        <f t="shared" si="480"/>
        <v>466.66666666666669</v>
      </c>
      <c r="T1951" s="88" t="s">
        <v>3789</v>
      </c>
      <c r="U1951" s="88"/>
    </row>
    <row r="1952" spans="1:21" ht="12.75" customHeight="1">
      <c r="A1952" s="2"/>
      <c r="B1952" s="5" t="s">
        <v>18</v>
      </c>
      <c r="C1952" s="14"/>
      <c r="D1952" s="14"/>
      <c r="E1952" s="14"/>
      <c r="F1952" s="53" t="s">
        <v>18</v>
      </c>
      <c r="G1952" s="14"/>
      <c r="H1952" s="53" t="s">
        <v>18</v>
      </c>
      <c r="I1952" s="5" t="s">
        <v>23</v>
      </c>
      <c r="J1952" s="13" t="s">
        <v>2384</v>
      </c>
      <c r="K1952" s="13" t="s">
        <v>2385</v>
      </c>
      <c r="L1952" s="14">
        <v>4</v>
      </c>
      <c r="M1952" s="14">
        <v>3</v>
      </c>
      <c r="N1952" s="46" t="s">
        <v>3723</v>
      </c>
      <c r="O1952" s="87">
        <v>8</v>
      </c>
      <c r="P1952" s="87"/>
      <c r="Q1952" s="74">
        <f t="shared" si="479"/>
        <v>200</v>
      </c>
      <c r="R1952" s="74"/>
      <c r="S1952" s="47">
        <f t="shared" si="480"/>
        <v>166.66666666666666</v>
      </c>
      <c r="T1952" s="88" t="s">
        <v>3790</v>
      </c>
      <c r="U1952" s="88"/>
    </row>
    <row r="1953" spans="1:21" ht="12.75" customHeight="1">
      <c r="A1953" s="2"/>
      <c r="B1953" s="5" t="s">
        <v>18</v>
      </c>
      <c r="C1953" s="14"/>
      <c r="D1953" s="14"/>
      <c r="E1953" s="14"/>
      <c r="F1953" s="53" t="s">
        <v>18</v>
      </c>
      <c r="G1953" s="14"/>
      <c r="H1953" s="53" t="s">
        <v>18</v>
      </c>
      <c r="I1953" s="5" t="s">
        <v>23</v>
      </c>
      <c r="J1953" s="13" t="s">
        <v>2384</v>
      </c>
      <c r="K1953" s="13" t="s">
        <v>2386</v>
      </c>
      <c r="L1953" s="14">
        <v>1000</v>
      </c>
      <c r="M1953" s="14">
        <v>700</v>
      </c>
      <c r="N1953" s="46" t="s">
        <v>3723</v>
      </c>
      <c r="O1953" s="87">
        <v>600</v>
      </c>
      <c r="P1953" s="87"/>
      <c r="Q1953" s="74">
        <f t="shared" si="479"/>
        <v>60</v>
      </c>
      <c r="R1953" s="74"/>
      <c r="S1953" s="47">
        <f t="shared" si="480"/>
        <v>-14.28571428571429</v>
      </c>
      <c r="T1953" s="88" t="s">
        <v>3791</v>
      </c>
      <c r="U1953" s="88"/>
    </row>
    <row r="1954" spans="1:21" ht="12.75" customHeight="1">
      <c r="A1954" s="2"/>
      <c r="B1954" s="5" t="s">
        <v>18</v>
      </c>
      <c r="C1954" s="14"/>
      <c r="D1954" s="14"/>
      <c r="E1954" s="14"/>
      <c r="F1954" s="53" t="s">
        <v>18</v>
      </c>
      <c r="G1954" s="14"/>
      <c r="H1954" s="53" t="s">
        <v>18</v>
      </c>
      <c r="I1954" s="5" t="s">
        <v>23</v>
      </c>
      <c r="J1954" s="13" t="s">
        <v>2384</v>
      </c>
      <c r="K1954" s="13" t="s">
        <v>2387</v>
      </c>
      <c r="L1954" s="14">
        <v>4</v>
      </c>
      <c r="M1954" s="14">
        <v>3</v>
      </c>
      <c r="N1954" s="46" t="s">
        <v>3723</v>
      </c>
      <c r="O1954" s="87">
        <v>31</v>
      </c>
      <c r="P1954" s="87"/>
      <c r="Q1954" s="74">
        <f t="shared" si="479"/>
        <v>775</v>
      </c>
      <c r="R1954" s="74"/>
      <c r="S1954" s="47">
        <f t="shared" si="480"/>
        <v>933.33333333333337</v>
      </c>
      <c r="T1954" s="88" t="s">
        <v>3790</v>
      </c>
      <c r="U1954" s="88"/>
    </row>
    <row r="1955" spans="1:21">
      <c r="A1955" s="2"/>
      <c r="B1955" s="5" t="s">
        <v>29</v>
      </c>
      <c r="C1955" s="14">
        <v>13330938</v>
      </c>
      <c r="D1955" s="14">
        <v>2376386</v>
      </c>
      <c r="E1955" s="14">
        <f t="shared" ref="E1955:E1956" si="481">D1955-C1955</f>
        <v>-10954552</v>
      </c>
      <c r="F1955" s="53">
        <f t="shared" ref="F1955:F1956" si="482">IFERROR((D1955/C1955-1)*100,0)</f>
        <v>-82.173902541591602</v>
      </c>
      <c r="G1955" s="14">
        <v>58642145</v>
      </c>
      <c r="H1955" s="53">
        <v>4.0999999999999996</v>
      </c>
      <c r="I1955" s="5" t="s">
        <v>18</v>
      </c>
      <c r="J1955" s="13" t="s">
        <v>18</v>
      </c>
      <c r="K1955" s="13" t="s">
        <v>18</v>
      </c>
      <c r="L1955" s="14"/>
      <c r="M1955" s="14"/>
      <c r="N1955" s="14"/>
      <c r="O1955" s="72"/>
      <c r="P1955" s="72"/>
      <c r="Q1955" s="70" t="s">
        <v>18</v>
      </c>
      <c r="R1955" s="70"/>
      <c r="S1955" s="12" t="s">
        <v>18</v>
      </c>
      <c r="T1955" s="71" t="s">
        <v>18</v>
      </c>
      <c r="U1955" s="71"/>
    </row>
    <row r="1956" spans="1:21" ht="25.5">
      <c r="A1956" s="13" t="s">
        <v>2388</v>
      </c>
      <c r="B1956" s="5" t="s">
        <v>32</v>
      </c>
      <c r="C1956" s="14">
        <v>3587782</v>
      </c>
      <c r="D1956" s="14">
        <v>138951</v>
      </c>
      <c r="E1956" s="14">
        <f t="shared" si="481"/>
        <v>-3448831</v>
      </c>
      <c r="F1956" s="53">
        <f t="shared" si="482"/>
        <v>-96.127105827500117</v>
      </c>
      <c r="G1956" s="14">
        <v>13760000</v>
      </c>
      <c r="H1956" s="53">
        <v>1</v>
      </c>
      <c r="I1956" s="5" t="s">
        <v>18</v>
      </c>
      <c r="J1956" s="13" t="s">
        <v>18</v>
      </c>
      <c r="K1956" s="13" t="s">
        <v>18</v>
      </c>
      <c r="L1956" s="14"/>
      <c r="M1956" s="14"/>
      <c r="N1956" s="14"/>
      <c r="O1956" s="72"/>
      <c r="P1956" s="72"/>
      <c r="Q1956" s="70" t="s">
        <v>18</v>
      </c>
      <c r="R1956" s="70"/>
      <c r="S1956" s="12" t="s">
        <v>18</v>
      </c>
      <c r="T1956" s="71" t="s">
        <v>18</v>
      </c>
      <c r="U1956" s="71"/>
    </row>
    <row r="1957" spans="1:21" ht="12.75" customHeight="1">
      <c r="A1957" s="13" t="s">
        <v>2317</v>
      </c>
      <c r="B1957" s="5" t="s">
        <v>18</v>
      </c>
      <c r="C1957" s="14"/>
      <c r="D1957" s="14"/>
      <c r="E1957" s="14"/>
      <c r="F1957" s="53" t="s">
        <v>18</v>
      </c>
      <c r="G1957" s="14"/>
      <c r="H1957" s="53" t="s">
        <v>18</v>
      </c>
      <c r="I1957" s="5" t="s">
        <v>23</v>
      </c>
      <c r="J1957" s="13" t="s">
        <v>2344</v>
      </c>
      <c r="K1957" s="13" t="s">
        <v>368</v>
      </c>
      <c r="L1957" s="14">
        <v>20000</v>
      </c>
      <c r="M1957" s="14">
        <v>15000</v>
      </c>
      <c r="N1957" s="46" t="s">
        <v>3723</v>
      </c>
      <c r="O1957" s="87">
        <v>0</v>
      </c>
      <c r="P1957" s="87"/>
      <c r="Q1957" s="74">
        <f t="shared" ref="Q1957:Q1964" si="483">+O1957/L1957*100</f>
        <v>0</v>
      </c>
      <c r="R1957" s="74"/>
      <c r="S1957" s="47">
        <f t="shared" ref="S1957:S1964" si="484">(+O1957/M1957-1)*100</f>
        <v>-100</v>
      </c>
      <c r="T1957" s="88" t="s">
        <v>3792</v>
      </c>
      <c r="U1957" s="88"/>
    </row>
    <row r="1958" spans="1:21">
      <c r="A1958" s="2"/>
      <c r="B1958" s="5" t="s">
        <v>18</v>
      </c>
      <c r="C1958" s="14"/>
      <c r="D1958" s="14"/>
      <c r="E1958" s="14"/>
      <c r="F1958" s="53" t="s">
        <v>18</v>
      </c>
      <c r="G1958" s="14"/>
      <c r="H1958" s="53" t="s">
        <v>18</v>
      </c>
      <c r="I1958" s="5" t="s">
        <v>23</v>
      </c>
      <c r="J1958" s="13" t="s">
        <v>2389</v>
      </c>
      <c r="K1958" s="13" t="s">
        <v>2319</v>
      </c>
      <c r="L1958" s="14">
        <v>350</v>
      </c>
      <c r="M1958" s="14">
        <v>250</v>
      </c>
      <c r="N1958" s="46" t="s">
        <v>3723</v>
      </c>
      <c r="O1958" s="87">
        <v>250</v>
      </c>
      <c r="P1958" s="87"/>
      <c r="Q1958" s="74">
        <f t="shared" si="483"/>
        <v>71.428571428571431</v>
      </c>
      <c r="R1958" s="74"/>
      <c r="S1958" s="47">
        <f t="shared" si="484"/>
        <v>0</v>
      </c>
      <c r="T1958" s="88" t="s">
        <v>18</v>
      </c>
      <c r="U1958" s="88"/>
    </row>
    <row r="1959" spans="1:21">
      <c r="A1959" s="2"/>
      <c r="B1959" s="5" t="s">
        <v>18</v>
      </c>
      <c r="C1959" s="14"/>
      <c r="D1959" s="14"/>
      <c r="E1959" s="14"/>
      <c r="F1959" s="53" t="s">
        <v>18</v>
      </c>
      <c r="G1959" s="14"/>
      <c r="H1959" s="53" t="s">
        <v>18</v>
      </c>
      <c r="I1959" s="5" t="s">
        <v>23</v>
      </c>
      <c r="J1959" s="13" t="s">
        <v>2390</v>
      </c>
      <c r="K1959" s="13" t="s">
        <v>2391</v>
      </c>
      <c r="L1959" s="14">
        <v>9</v>
      </c>
      <c r="M1959" s="14">
        <v>8</v>
      </c>
      <c r="N1959" s="46" t="s">
        <v>3723</v>
      </c>
      <c r="O1959" s="87">
        <v>8</v>
      </c>
      <c r="P1959" s="87"/>
      <c r="Q1959" s="74">
        <f t="shared" si="483"/>
        <v>88.888888888888886</v>
      </c>
      <c r="R1959" s="74"/>
      <c r="S1959" s="47">
        <f t="shared" si="484"/>
        <v>0</v>
      </c>
      <c r="T1959" s="88" t="s">
        <v>18</v>
      </c>
      <c r="U1959" s="88"/>
    </row>
    <row r="1960" spans="1:21">
      <c r="A1960" s="2"/>
      <c r="B1960" s="5" t="s">
        <v>18</v>
      </c>
      <c r="C1960" s="14"/>
      <c r="D1960" s="14"/>
      <c r="E1960" s="14"/>
      <c r="F1960" s="53" t="s">
        <v>18</v>
      </c>
      <c r="G1960" s="14"/>
      <c r="H1960" s="53" t="s">
        <v>18</v>
      </c>
      <c r="I1960" s="5" t="s">
        <v>23</v>
      </c>
      <c r="J1960" s="13" t="s">
        <v>2392</v>
      </c>
      <c r="K1960" s="13" t="s">
        <v>2393</v>
      </c>
      <c r="L1960" s="14">
        <v>140</v>
      </c>
      <c r="M1960" s="14">
        <v>100</v>
      </c>
      <c r="N1960" s="46" t="s">
        <v>3723</v>
      </c>
      <c r="O1960" s="87">
        <v>100</v>
      </c>
      <c r="P1960" s="87"/>
      <c r="Q1960" s="74">
        <f t="shared" si="483"/>
        <v>71.428571428571431</v>
      </c>
      <c r="R1960" s="74"/>
      <c r="S1960" s="47">
        <f t="shared" si="484"/>
        <v>0</v>
      </c>
      <c r="T1960" s="88" t="s">
        <v>18</v>
      </c>
      <c r="U1960" s="88"/>
    </row>
    <row r="1961" spans="1:21">
      <c r="A1961" s="2"/>
      <c r="B1961" s="5" t="s">
        <v>18</v>
      </c>
      <c r="C1961" s="14"/>
      <c r="D1961" s="14"/>
      <c r="E1961" s="14"/>
      <c r="F1961" s="53" t="s">
        <v>18</v>
      </c>
      <c r="G1961" s="14"/>
      <c r="H1961" s="53" t="s">
        <v>18</v>
      </c>
      <c r="I1961" s="5" t="s">
        <v>23</v>
      </c>
      <c r="J1961" s="13" t="s">
        <v>2394</v>
      </c>
      <c r="K1961" s="13" t="s">
        <v>2395</v>
      </c>
      <c r="L1961" s="14">
        <v>2</v>
      </c>
      <c r="M1961" s="14">
        <v>2</v>
      </c>
      <c r="N1961" s="46" t="s">
        <v>3723</v>
      </c>
      <c r="O1961" s="87">
        <v>2</v>
      </c>
      <c r="P1961" s="87"/>
      <c r="Q1961" s="74">
        <f t="shared" si="483"/>
        <v>100</v>
      </c>
      <c r="R1961" s="74"/>
      <c r="S1961" s="47">
        <f t="shared" si="484"/>
        <v>0</v>
      </c>
      <c r="T1961" s="88" t="s">
        <v>18</v>
      </c>
      <c r="U1961" s="88"/>
    </row>
    <row r="1962" spans="1:21">
      <c r="A1962" s="2"/>
      <c r="B1962" s="5" t="s">
        <v>18</v>
      </c>
      <c r="C1962" s="14"/>
      <c r="D1962" s="14"/>
      <c r="E1962" s="14"/>
      <c r="F1962" s="53" t="s">
        <v>18</v>
      </c>
      <c r="G1962" s="14"/>
      <c r="H1962" s="53" t="s">
        <v>18</v>
      </c>
      <c r="I1962" s="5" t="s">
        <v>23</v>
      </c>
      <c r="J1962" s="13" t="s">
        <v>2396</v>
      </c>
      <c r="K1962" s="13" t="s">
        <v>2332</v>
      </c>
      <c r="L1962" s="14">
        <v>37</v>
      </c>
      <c r="M1962" s="14">
        <v>30</v>
      </c>
      <c r="N1962" s="46" t="s">
        <v>3723</v>
      </c>
      <c r="O1962" s="87">
        <v>30</v>
      </c>
      <c r="P1962" s="87"/>
      <c r="Q1962" s="74">
        <f t="shared" si="483"/>
        <v>81.081081081081081</v>
      </c>
      <c r="R1962" s="74"/>
      <c r="S1962" s="47">
        <f t="shared" si="484"/>
        <v>0</v>
      </c>
      <c r="T1962" s="88" t="s">
        <v>18</v>
      </c>
      <c r="U1962" s="88"/>
    </row>
    <row r="1963" spans="1:21">
      <c r="A1963" s="2"/>
      <c r="B1963" s="5" t="s">
        <v>18</v>
      </c>
      <c r="C1963" s="14"/>
      <c r="D1963" s="14"/>
      <c r="E1963" s="14"/>
      <c r="F1963" s="53" t="s">
        <v>18</v>
      </c>
      <c r="G1963" s="14"/>
      <c r="H1963" s="53" t="s">
        <v>18</v>
      </c>
      <c r="I1963" s="5" t="s">
        <v>23</v>
      </c>
      <c r="J1963" s="13" t="s">
        <v>2397</v>
      </c>
      <c r="K1963" s="13" t="s">
        <v>2398</v>
      </c>
      <c r="L1963" s="14">
        <v>4</v>
      </c>
      <c r="M1963" s="14">
        <v>3</v>
      </c>
      <c r="N1963" s="46" t="s">
        <v>3723</v>
      </c>
      <c r="O1963" s="87">
        <v>3</v>
      </c>
      <c r="P1963" s="87"/>
      <c r="Q1963" s="74">
        <f t="shared" si="483"/>
        <v>75</v>
      </c>
      <c r="R1963" s="74"/>
      <c r="S1963" s="47">
        <f t="shared" si="484"/>
        <v>0</v>
      </c>
      <c r="T1963" s="88" t="s">
        <v>18</v>
      </c>
      <c r="U1963" s="88"/>
    </row>
    <row r="1964" spans="1:21" ht="12.75" customHeight="1">
      <c r="A1964" s="2"/>
      <c r="B1964" s="5" t="s">
        <v>18</v>
      </c>
      <c r="C1964" s="14"/>
      <c r="D1964" s="14"/>
      <c r="E1964" s="14"/>
      <c r="F1964" s="53" t="s">
        <v>18</v>
      </c>
      <c r="G1964" s="14"/>
      <c r="H1964" s="53" t="s">
        <v>18</v>
      </c>
      <c r="I1964" s="5" t="s">
        <v>23</v>
      </c>
      <c r="J1964" s="13" t="s">
        <v>2399</v>
      </c>
      <c r="K1964" s="13" t="s">
        <v>2400</v>
      </c>
      <c r="L1964" s="14">
        <v>14000</v>
      </c>
      <c r="M1964" s="14">
        <v>9000</v>
      </c>
      <c r="N1964" s="46" t="s">
        <v>3723</v>
      </c>
      <c r="O1964" s="87">
        <v>0</v>
      </c>
      <c r="P1964" s="87"/>
      <c r="Q1964" s="74">
        <f t="shared" si="483"/>
        <v>0</v>
      </c>
      <c r="R1964" s="74"/>
      <c r="S1964" s="47">
        <f t="shared" si="484"/>
        <v>-100</v>
      </c>
      <c r="T1964" s="88" t="s">
        <v>3792</v>
      </c>
      <c r="U1964" s="88"/>
    </row>
    <row r="1965" spans="1:21">
      <c r="A1965" s="2"/>
      <c r="B1965" s="5" t="s">
        <v>29</v>
      </c>
      <c r="C1965" s="14">
        <v>3587782</v>
      </c>
      <c r="D1965" s="14">
        <v>138951</v>
      </c>
      <c r="E1965" s="14">
        <f>D1965-C1965</f>
        <v>-3448831</v>
      </c>
      <c r="F1965" s="53">
        <f>IFERROR((D1965/C1965-1)*100,0)</f>
        <v>-96.127105827500117</v>
      </c>
      <c r="G1965" s="14">
        <v>13760000</v>
      </c>
      <c r="H1965" s="53">
        <v>1</v>
      </c>
      <c r="I1965" s="5" t="s">
        <v>18</v>
      </c>
      <c r="J1965" s="13" t="s">
        <v>18</v>
      </c>
      <c r="K1965" s="13" t="s">
        <v>18</v>
      </c>
      <c r="L1965" s="14"/>
      <c r="M1965" s="14"/>
      <c r="N1965" s="14"/>
      <c r="O1965" s="72"/>
      <c r="P1965" s="72"/>
      <c r="Q1965" s="70" t="s">
        <v>18</v>
      </c>
      <c r="R1965" s="70"/>
      <c r="S1965" s="12" t="s">
        <v>18</v>
      </c>
      <c r="T1965" s="71" t="s">
        <v>18</v>
      </c>
      <c r="U1965" s="71"/>
    </row>
    <row r="1966" spans="1:21">
      <c r="A1966" s="11" t="s">
        <v>2401</v>
      </c>
      <c r="B1966" s="5" t="s">
        <v>18</v>
      </c>
      <c r="C1966" s="14"/>
      <c r="D1966" s="14"/>
      <c r="E1966" s="14"/>
      <c r="F1966" s="53" t="s">
        <v>18</v>
      </c>
      <c r="G1966" s="14"/>
      <c r="H1966" s="53" t="s">
        <v>18</v>
      </c>
      <c r="I1966" s="5" t="s">
        <v>18</v>
      </c>
      <c r="J1966" s="13" t="s">
        <v>18</v>
      </c>
      <c r="K1966" s="13" t="s">
        <v>18</v>
      </c>
      <c r="L1966" s="14"/>
      <c r="M1966" s="14"/>
      <c r="N1966" s="14"/>
      <c r="O1966" s="72"/>
      <c r="P1966" s="72"/>
      <c r="Q1966" s="70" t="s">
        <v>18</v>
      </c>
      <c r="R1966" s="70"/>
      <c r="S1966" s="12" t="s">
        <v>18</v>
      </c>
      <c r="T1966" s="71" t="s">
        <v>18</v>
      </c>
      <c r="U1966" s="71"/>
    </row>
    <row r="1967" spans="1:21" ht="25.5">
      <c r="A1967" s="13" t="s">
        <v>2402</v>
      </c>
      <c r="B1967" s="5" t="s">
        <v>32</v>
      </c>
      <c r="C1967" s="14">
        <v>31051462</v>
      </c>
      <c r="D1967" s="14">
        <v>41444584</v>
      </c>
      <c r="E1967" s="14">
        <f>D1967-C1967</f>
        <v>10393122</v>
      </c>
      <c r="F1967" s="53">
        <f>IFERROR((D1967/C1967-1)*100,0)</f>
        <v>33.470636583874857</v>
      </c>
      <c r="G1967" s="14">
        <v>59573085</v>
      </c>
      <c r="H1967" s="53">
        <v>69.599999999999994</v>
      </c>
      <c r="I1967" s="5" t="s">
        <v>18</v>
      </c>
      <c r="J1967" s="13" t="s">
        <v>18</v>
      </c>
      <c r="K1967" s="13" t="s">
        <v>18</v>
      </c>
      <c r="L1967" s="14"/>
      <c r="M1967" s="14"/>
      <c r="N1967" s="14"/>
      <c r="O1967" s="72"/>
      <c r="P1967" s="72"/>
      <c r="Q1967" s="70" t="s">
        <v>18</v>
      </c>
      <c r="R1967" s="70"/>
      <c r="S1967" s="12" t="s">
        <v>18</v>
      </c>
      <c r="T1967" s="71" t="s">
        <v>18</v>
      </c>
      <c r="U1967" s="71"/>
    </row>
    <row r="1968" spans="1:21">
      <c r="A1968" s="13" t="s">
        <v>2403</v>
      </c>
      <c r="B1968" s="5" t="s">
        <v>18</v>
      </c>
      <c r="C1968" s="14"/>
      <c r="D1968" s="14"/>
      <c r="E1968" s="14"/>
      <c r="F1968" s="53" t="s">
        <v>18</v>
      </c>
      <c r="G1968" s="14"/>
      <c r="H1968" s="53" t="s">
        <v>18</v>
      </c>
      <c r="I1968" s="5" t="s">
        <v>23</v>
      </c>
      <c r="J1968" s="13" t="s">
        <v>2404</v>
      </c>
      <c r="K1968" s="13" t="s">
        <v>2405</v>
      </c>
      <c r="L1968" s="14">
        <v>95</v>
      </c>
      <c r="M1968" s="14">
        <v>45</v>
      </c>
      <c r="N1968" s="14">
        <v>49</v>
      </c>
      <c r="O1968" s="72">
        <v>43</v>
      </c>
      <c r="P1968" s="72"/>
      <c r="Q1968" s="74">
        <v>45.3</v>
      </c>
      <c r="R1968" s="74"/>
      <c r="S1968" s="15">
        <v>-4.4000000000000004</v>
      </c>
      <c r="T1968" s="71" t="s">
        <v>2406</v>
      </c>
      <c r="U1968" s="71"/>
    </row>
    <row r="1969" spans="1:21">
      <c r="A1969" s="2"/>
      <c r="B1969" s="5" t="s">
        <v>18</v>
      </c>
      <c r="C1969" s="14"/>
      <c r="D1969" s="14"/>
      <c r="E1969" s="14"/>
      <c r="F1969" s="53" t="s">
        <v>18</v>
      </c>
      <c r="G1969" s="14"/>
      <c r="H1969" s="53" t="s">
        <v>18</v>
      </c>
      <c r="I1969" s="5" t="s">
        <v>23</v>
      </c>
      <c r="J1969" s="13" t="s">
        <v>2407</v>
      </c>
      <c r="K1969" s="13" t="s">
        <v>1526</v>
      </c>
      <c r="L1969" s="14">
        <v>235</v>
      </c>
      <c r="M1969" s="14">
        <v>170</v>
      </c>
      <c r="N1969" s="14">
        <v>151</v>
      </c>
      <c r="O1969" s="72">
        <v>71</v>
      </c>
      <c r="P1969" s="72"/>
      <c r="Q1969" s="74">
        <v>30.2</v>
      </c>
      <c r="R1969" s="74"/>
      <c r="S1969" s="15">
        <v>-58.2</v>
      </c>
      <c r="T1969" s="71" t="s">
        <v>2408</v>
      </c>
      <c r="U1969" s="71"/>
    </row>
    <row r="1970" spans="1:21">
      <c r="A1970" s="2"/>
      <c r="B1970" s="5" t="s">
        <v>18</v>
      </c>
      <c r="C1970" s="14"/>
      <c r="D1970" s="14"/>
      <c r="E1970" s="14"/>
      <c r="F1970" s="53" t="s">
        <v>18</v>
      </c>
      <c r="G1970" s="14"/>
      <c r="H1970" s="53" t="s">
        <v>18</v>
      </c>
      <c r="I1970" s="5" t="s">
        <v>23</v>
      </c>
      <c r="J1970" s="13" t="s">
        <v>2092</v>
      </c>
      <c r="K1970" s="13" t="s">
        <v>101</v>
      </c>
      <c r="L1970" s="14">
        <v>260</v>
      </c>
      <c r="M1970" s="14">
        <v>160</v>
      </c>
      <c r="N1970" s="14">
        <v>200</v>
      </c>
      <c r="O1970" s="72">
        <v>20</v>
      </c>
      <c r="P1970" s="72"/>
      <c r="Q1970" s="74">
        <v>7.7</v>
      </c>
      <c r="R1970" s="74"/>
      <c r="S1970" s="15">
        <v>-87.5</v>
      </c>
      <c r="T1970" s="71" t="s">
        <v>2409</v>
      </c>
      <c r="U1970" s="71"/>
    </row>
    <row r="1971" spans="1:21">
      <c r="A1971" s="2"/>
      <c r="B1971" s="2"/>
      <c r="C1971" s="2"/>
      <c r="D1971" s="2"/>
      <c r="E1971" s="2"/>
      <c r="F1971" s="63"/>
      <c r="G1971" s="2"/>
      <c r="H1971" s="63"/>
      <c r="I1971" s="2"/>
      <c r="J1971" s="2"/>
      <c r="K1971" s="2"/>
      <c r="L1971" s="2"/>
      <c r="M1971" s="2"/>
      <c r="N1971" s="2"/>
      <c r="O1971" s="2"/>
      <c r="P1971" s="2"/>
      <c r="Q1971" s="2"/>
      <c r="R1971" s="2"/>
      <c r="S1971" s="2"/>
      <c r="T1971" s="71" t="s">
        <v>2410</v>
      </c>
      <c r="U1971" s="71"/>
    </row>
    <row r="1972" spans="1:21">
      <c r="A1972" s="2"/>
      <c r="B1972" s="5" t="s">
        <v>18</v>
      </c>
      <c r="C1972" s="14"/>
      <c r="D1972" s="14"/>
      <c r="E1972" s="14"/>
      <c r="F1972" s="53" t="s">
        <v>18</v>
      </c>
      <c r="G1972" s="14"/>
      <c r="H1972" s="53" t="s">
        <v>18</v>
      </c>
      <c r="I1972" s="5" t="s">
        <v>23</v>
      </c>
      <c r="J1972" s="13" t="s">
        <v>2411</v>
      </c>
      <c r="K1972" s="13" t="s">
        <v>101</v>
      </c>
      <c r="L1972" s="14">
        <v>280</v>
      </c>
      <c r="M1972" s="14">
        <v>80</v>
      </c>
      <c r="N1972" s="14">
        <v>27</v>
      </c>
      <c r="O1972" s="72">
        <v>32</v>
      </c>
      <c r="P1972" s="72"/>
      <c r="Q1972" s="74">
        <v>11.4</v>
      </c>
      <c r="R1972" s="74"/>
      <c r="S1972" s="15">
        <v>-60</v>
      </c>
      <c r="T1972" s="71" t="s">
        <v>2412</v>
      </c>
      <c r="U1972" s="71"/>
    </row>
    <row r="1973" spans="1:21">
      <c r="A1973" s="2"/>
      <c r="B1973" s="5" t="s">
        <v>18</v>
      </c>
      <c r="C1973" s="14"/>
      <c r="D1973" s="14"/>
      <c r="E1973" s="14"/>
      <c r="F1973" s="53" t="s">
        <v>18</v>
      </c>
      <c r="G1973" s="14"/>
      <c r="H1973" s="53" t="s">
        <v>18</v>
      </c>
      <c r="I1973" s="5" t="s">
        <v>23</v>
      </c>
      <c r="J1973" s="13" t="s">
        <v>2413</v>
      </c>
      <c r="K1973" s="13" t="s">
        <v>2360</v>
      </c>
      <c r="L1973" s="14">
        <v>56</v>
      </c>
      <c r="M1973" s="14">
        <v>26</v>
      </c>
      <c r="N1973" s="14">
        <v>17</v>
      </c>
      <c r="O1973" s="72">
        <v>10</v>
      </c>
      <c r="P1973" s="72"/>
      <c r="Q1973" s="74">
        <v>17.899999999999999</v>
      </c>
      <c r="R1973" s="74"/>
      <c r="S1973" s="15">
        <v>-61.5</v>
      </c>
      <c r="T1973" s="71" t="s">
        <v>2414</v>
      </c>
      <c r="U1973" s="71"/>
    </row>
    <row r="1974" spans="1:21">
      <c r="A1974" s="2"/>
      <c r="B1974" s="5" t="s">
        <v>18</v>
      </c>
      <c r="C1974" s="14"/>
      <c r="D1974" s="14"/>
      <c r="E1974" s="14"/>
      <c r="F1974" s="53" t="s">
        <v>18</v>
      </c>
      <c r="G1974" s="14"/>
      <c r="H1974" s="53" t="s">
        <v>18</v>
      </c>
      <c r="I1974" s="5" t="s">
        <v>23</v>
      </c>
      <c r="J1974" s="13" t="s">
        <v>2415</v>
      </c>
      <c r="K1974" s="13" t="s">
        <v>984</v>
      </c>
      <c r="L1974" s="14">
        <v>20</v>
      </c>
      <c r="M1974" s="14">
        <v>18</v>
      </c>
      <c r="N1974" s="14">
        <v>17</v>
      </c>
      <c r="O1974" s="72">
        <v>0</v>
      </c>
      <c r="P1974" s="72"/>
      <c r="Q1974" s="70" t="s">
        <v>26</v>
      </c>
      <c r="R1974" s="70"/>
      <c r="S1974" s="12" t="s">
        <v>26</v>
      </c>
      <c r="T1974" s="71" t="s">
        <v>2416</v>
      </c>
      <c r="U1974" s="71"/>
    </row>
    <row r="1975" spans="1:21">
      <c r="A1975" s="2"/>
      <c r="B1975" s="5" t="s">
        <v>18</v>
      </c>
      <c r="C1975" s="14"/>
      <c r="D1975" s="14"/>
      <c r="E1975" s="14"/>
      <c r="F1975" s="53" t="s">
        <v>18</v>
      </c>
      <c r="G1975" s="14"/>
      <c r="H1975" s="53" t="s">
        <v>18</v>
      </c>
      <c r="I1975" s="5" t="s">
        <v>23</v>
      </c>
      <c r="J1975" s="13" t="s">
        <v>2417</v>
      </c>
      <c r="K1975" s="13" t="s">
        <v>101</v>
      </c>
      <c r="L1975" s="14">
        <v>50</v>
      </c>
      <c r="M1975" s="14">
        <v>50</v>
      </c>
      <c r="N1975" s="14">
        <v>17</v>
      </c>
      <c r="O1975" s="72">
        <v>0</v>
      </c>
      <c r="P1975" s="72"/>
      <c r="Q1975" s="70" t="s">
        <v>26</v>
      </c>
      <c r="R1975" s="70"/>
      <c r="S1975" s="12" t="s">
        <v>26</v>
      </c>
      <c r="T1975" s="71" t="s">
        <v>2412</v>
      </c>
      <c r="U1975" s="71"/>
    </row>
    <row r="1976" spans="1:21">
      <c r="A1976" s="2"/>
      <c r="B1976" s="5" t="s">
        <v>18</v>
      </c>
      <c r="C1976" s="14"/>
      <c r="D1976" s="14"/>
      <c r="E1976" s="14"/>
      <c r="F1976" s="53" t="s">
        <v>18</v>
      </c>
      <c r="G1976" s="14"/>
      <c r="H1976" s="53" t="s">
        <v>18</v>
      </c>
      <c r="I1976" s="5" t="s">
        <v>23</v>
      </c>
      <c r="J1976" s="13" t="s">
        <v>2418</v>
      </c>
      <c r="K1976" s="13" t="s">
        <v>2419</v>
      </c>
      <c r="L1976" s="14">
        <v>15</v>
      </c>
      <c r="M1976" s="14">
        <v>15</v>
      </c>
      <c r="N1976" s="14">
        <v>13</v>
      </c>
      <c r="O1976" s="72">
        <v>0</v>
      </c>
      <c r="P1976" s="72"/>
      <c r="Q1976" s="70" t="s">
        <v>26</v>
      </c>
      <c r="R1976" s="70"/>
      <c r="S1976" s="12" t="s">
        <v>26</v>
      </c>
      <c r="T1976" s="71" t="s">
        <v>2420</v>
      </c>
      <c r="U1976" s="71"/>
    </row>
    <row r="1977" spans="1:21">
      <c r="A1977" s="2"/>
      <c r="B1977" s="5" t="s">
        <v>18</v>
      </c>
      <c r="C1977" s="14"/>
      <c r="D1977" s="14"/>
      <c r="E1977" s="14"/>
      <c r="F1977" s="53" t="s">
        <v>18</v>
      </c>
      <c r="G1977" s="14"/>
      <c r="H1977" s="53" t="s">
        <v>18</v>
      </c>
      <c r="I1977" s="5" t="s">
        <v>23</v>
      </c>
      <c r="J1977" s="13" t="s">
        <v>2421</v>
      </c>
      <c r="K1977" s="13" t="s">
        <v>1424</v>
      </c>
      <c r="L1977" s="14">
        <v>70</v>
      </c>
      <c r="M1977" s="14">
        <v>50</v>
      </c>
      <c r="N1977" s="14">
        <v>93</v>
      </c>
      <c r="O1977" s="72">
        <v>17</v>
      </c>
      <c r="P1977" s="72"/>
      <c r="Q1977" s="74">
        <v>24.3</v>
      </c>
      <c r="R1977" s="74"/>
      <c r="S1977" s="15">
        <v>-66</v>
      </c>
      <c r="T1977" s="71" t="s">
        <v>2422</v>
      </c>
      <c r="U1977" s="71"/>
    </row>
    <row r="1978" spans="1:21">
      <c r="A1978" s="2"/>
      <c r="B1978" s="5" t="s">
        <v>18</v>
      </c>
      <c r="C1978" s="14"/>
      <c r="D1978" s="14"/>
      <c r="E1978" s="14"/>
      <c r="F1978" s="53" t="s">
        <v>18</v>
      </c>
      <c r="G1978" s="14"/>
      <c r="H1978" s="53" t="s">
        <v>18</v>
      </c>
      <c r="I1978" s="5" t="s">
        <v>23</v>
      </c>
      <c r="J1978" s="13" t="s">
        <v>2423</v>
      </c>
      <c r="K1978" s="13" t="s">
        <v>2424</v>
      </c>
      <c r="L1978" s="14">
        <v>17</v>
      </c>
      <c r="M1978" s="14">
        <v>16</v>
      </c>
      <c r="N1978" s="14">
        <v>17</v>
      </c>
      <c r="O1978" s="72">
        <v>1</v>
      </c>
      <c r="P1978" s="72"/>
      <c r="Q1978" s="74">
        <v>5.9</v>
      </c>
      <c r="R1978" s="74"/>
      <c r="S1978" s="15">
        <v>-93.7</v>
      </c>
      <c r="T1978" s="71" t="s">
        <v>2425</v>
      </c>
      <c r="U1978" s="71"/>
    </row>
    <row r="1979" spans="1:21">
      <c r="A1979" s="2"/>
      <c r="B1979" s="5" t="s">
        <v>29</v>
      </c>
      <c r="C1979" s="14">
        <v>31051462</v>
      </c>
      <c r="D1979" s="14">
        <v>41444584</v>
      </c>
      <c r="E1979" s="14">
        <f t="shared" ref="E1979:E1980" si="485">D1979-C1979</f>
        <v>10393122</v>
      </c>
      <c r="F1979" s="53">
        <f>IFERROR((D1979/C1979-1)*100,0)</f>
        <v>33.470636583874857</v>
      </c>
      <c r="G1979" s="14">
        <v>59573085</v>
      </c>
      <c r="H1979" s="53">
        <v>69.599999999999994</v>
      </c>
      <c r="I1979" s="5" t="s">
        <v>18</v>
      </c>
      <c r="J1979" s="13" t="s">
        <v>18</v>
      </c>
      <c r="K1979" s="13" t="s">
        <v>18</v>
      </c>
      <c r="L1979" s="14"/>
      <c r="M1979" s="14"/>
      <c r="N1979" s="14"/>
      <c r="O1979" s="72"/>
      <c r="P1979" s="72"/>
      <c r="Q1979" s="70" t="s">
        <v>18</v>
      </c>
      <c r="R1979" s="70"/>
      <c r="S1979" s="12" t="s">
        <v>18</v>
      </c>
      <c r="T1979" s="71" t="s">
        <v>18</v>
      </c>
      <c r="U1979" s="71"/>
    </row>
    <row r="1980" spans="1:21" ht="25.5">
      <c r="A1980" s="11" t="s">
        <v>2426</v>
      </c>
      <c r="B1980" s="5" t="s">
        <v>18</v>
      </c>
      <c r="C1980" s="14">
        <v>966586476</v>
      </c>
      <c r="D1980" s="14">
        <v>1053803150</v>
      </c>
      <c r="E1980" s="14">
        <f t="shared" si="485"/>
        <v>87216674</v>
      </c>
      <c r="F1980" s="53" t="s">
        <v>18</v>
      </c>
      <c r="G1980" s="14">
        <v>1816145868</v>
      </c>
      <c r="H1980" s="53" t="s">
        <v>18</v>
      </c>
      <c r="I1980" s="5" t="s">
        <v>18</v>
      </c>
      <c r="J1980" s="13" t="s">
        <v>18</v>
      </c>
      <c r="K1980" s="13" t="s">
        <v>18</v>
      </c>
      <c r="L1980" s="14"/>
      <c r="M1980" s="14"/>
      <c r="N1980" s="14"/>
      <c r="O1980" s="72"/>
      <c r="P1980" s="72"/>
      <c r="Q1980" s="70" t="s">
        <v>18</v>
      </c>
      <c r="R1980" s="70"/>
      <c r="S1980" s="12" t="s">
        <v>18</v>
      </c>
      <c r="T1980" s="71" t="s">
        <v>18</v>
      </c>
      <c r="U1980" s="71"/>
    </row>
    <row r="1981" spans="1:21" ht="25.5">
      <c r="A1981" s="7" t="s">
        <v>2427</v>
      </c>
      <c r="B1981" s="8" t="s">
        <v>18</v>
      </c>
      <c r="C1981" s="16"/>
      <c r="D1981" s="16"/>
      <c r="E1981" s="16"/>
      <c r="F1981" s="61" t="s">
        <v>18</v>
      </c>
      <c r="G1981" s="16"/>
      <c r="H1981" s="61" t="s">
        <v>18</v>
      </c>
      <c r="I1981" s="8" t="s">
        <v>18</v>
      </c>
      <c r="J1981" s="10" t="s">
        <v>18</v>
      </c>
      <c r="K1981" s="10" t="s">
        <v>18</v>
      </c>
      <c r="L1981" s="16"/>
      <c r="M1981" s="16"/>
      <c r="N1981" s="16"/>
      <c r="O1981" s="75"/>
      <c r="P1981" s="75"/>
      <c r="Q1981" s="68" t="s">
        <v>18</v>
      </c>
      <c r="R1981" s="68"/>
      <c r="S1981" s="9" t="s">
        <v>18</v>
      </c>
      <c r="T1981" s="69" t="s">
        <v>18</v>
      </c>
      <c r="U1981" s="69"/>
    </row>
    <row r="1982" spans="1:21" ht="25.5">
      <c r="A1982" s="11" t="s">
        <v>2428</v>
      </c>
      <c r="B1982" s="5" t="s">
        <v>18</v>
      </c>
      <c r="C1982" s="14"/>
      <c r="D1982" s="14"/>
      <c r="E1982" s="14"/>
      <c r="F1982" s="53" t="s">
        <v>18</v>
      </c>
      <c r="G1982" s="14"/>
      <c r="H1982" s="53" t="s">
        <v>18</v>
      </c>
      <c r="I1982" s="5" t="s">
        <v>18</v>
      </c>
      <c r="J1982" s="13" t="s">
        <v>18</v>
      </c>
      <c r="K1982" s="13" t="s">
        <v>18</v>
      </c>
      <c r="L1982" s="14"/>
      <c r="M1982" s="14"/>
      <c r="N1982" s="14"/>
      <c r="O1982" s="72"/>
      <c r="P1982" s="72"/>
      <c r="Q1982" s="70" t="s">
        <v>18</v>
      </c>
      <c r="R1982" s="70"/>
      <c r="S1982" s="12" t="s">
        <v>18</v>
      </c>
      <c r="T1982" s="71" t="s">
        <v>18</v>
      </c>
      <c r="U1982" s="71"/>
    </row>
    <row r="1983" spans="1:21">
      <c r="A1983" s="13" t="s">
        <v>2429</v>
      </c>
      <c r="B1983" s="5" t="s">
        <v>2430</v>
      </c>
      <c r="C1983" s="14">
        <v>1646529276</v>
      </c>
      <c r="D1983" s="14">
        <v>1806068468</v>
      </c>
      <c r="E1983" s="14">
        <f>D1983-C1983</f>
        <v>159539192</v>
      </c>
      <c r="F1983" s="53">
        <f>IFERROR((D1983/C1983-1)*100,0)</f>
        <v>9.6894233419023692</v>
      </c>
      <c r="G1983" s="14">
        <v>2668588750</v>
      </c>
      <c r="H1983" s="53">
        <v>67.7</v>
      </c>
      <c r="I1983" s="5" t="s">
        <v>18</v>
      </c>
      <c r="J1983" s="13" t="s">
        <v>18</v>
      </c>
      <c r="K1983" s="13" t="s">
        <v>18</v>
      </c>
      <c r="L1983" s="14"/>
      <c r="M1983" s="14"/>
      <c r="N1983" s="14"/>
      <c r="O1983" s="72"/>
      <c r="P1983" s="72"/>
      <c r="Q1983" s="70" t="s">
        <v>18</v>
      </c>
      <c r="R1983" s="70"/>
      <c r="S1983" s="12" t="s">
        <v>18</v>
      </c>
      <c r="T1983" s="71" t="s">
        <v>18</v>
      </c>
      <c r="U1983" s="71"/>
    </row>
    <row r="1984" spans="1:21" ht="26.25" customHeight="1">
      <c r="A1984" s="13" t="s">
        <v>2431</v>
      </c>
      <c r="B1984" s="5" t="s">
        <v>18</v>
      </c>
      <c r="C1984" s="14"/>
      <c r="D1984" s="14"/>
      <c r="E1984" s="14"/>
      <c r="F1984" s="53" t="s">
        <v>18</v>
      </c>
      <c r="G1984" s="14"/>
      <c r="H1984" s="53" t="s">
        <v>18</v>
      </c>
      <c r="I1984" s="5" t="s">
        <v>23</v>
      </c>
      <c r="J1984" s="13" t="s">
        <v>2432</v>
      </c>
      <c r="K1984" s="13" t="s">
        <v>2433</v>
      </c>
      <c r="L1984" s="14">
        <v>430000</v>
      </c>
      <c r="M1984" s="14">
        <v>300490</v>
      </c>
      <c r="N1984" s="14">
        <v>247730</v>
      </c>
      <c r="O1984" s="72">
        <v>323750</v>
      </c>
      <c r="P1984" s="72"/>
      <c r="Q1984" s="74">
        <v>75.3</v>
      </c>
      <c r="R1984" s="74"/>
      <c r="S1984" s="15">
        <v>7.7</v>
      </c>
      <c r="T1984" s="71" t="s">
        <v>3604</v>
      </c>
      <c r="U1984" s="71"/>
    </row>
    <row r="1985" spans="1:21" ht="32.25" customHeight="1">
      <c r="A1985" s="2"/>
      <c r="B1985" s="5" t="s">
        <v>18</v>
      </c>
      <c r="C1985" s="14"/>
      <c r="D1985" s="14"/>
      <c r="E1985" s="14"/>
      <c r="F1985" s="53" t="s">
        <v>18</v>
      </c>
      <c r="G1985" s="14"/>
      <c r="H1985" s="53" t="s">
        <v>18</v>
      </c>
      <c r="I1985" s="5" t="s">
        <v>23</v>
      </c>
      <c r="J1985" s="13" t="s">
        <v>2434</v>
      </c>
      <c r="K1985" s="13" t="s">
        <v>2433</v>
      </c>
      <c r="L1985" s="14">
        <v>440000</v>
      </c>
      <c r="M1985" s="14">
        <v>299654</v>
      </c>
      <c r="N1985" s="14">
        <v>661090</v>
      </c>
      <c r="O1985" s="72">
        <v>285444</v>
      </c>
      <c r="P1985" s="72"/>
      <c r="Q1985" s="74">
        <v>64.900000000000006</v>
      </c>
      <c r="R1985" s="74"/>
      <c r="S1985" s="15">
        <v>-4.7</v>
      </c>
      <c r="T1985" s="71" t="s">
        <v>3605</v>
      </c>
      <c r="U1985" s="71"/>
    </row>
    <row r="1986" spans="1:21" ht="27.75" customHeight="1">
      <c r="A1986" s="2"/>
      <c r="B1986" s="5" t="s">
        <v>18</v>
      </c>
      <c r="C1986" s="14"/>
      <c r="D1986" s="14"/>
      <c r="E1986" s="14"/>
      <c r="F1986" s="53" t="s">
        <v>18</v>
      </c>
      <c r="G1986" s="14"/>
      <c r="H1986" s="53" t="s">
        <v>18</v>
      </c>
      <c r="I1986" s="5" t="s">
        <v>23</v>
      </c>
      <c r="J1986" s="13" t="s">
        <v>2435</v>
      </c>
      <c r="K1986" s="13" t="s">
        <v>588</v>
      </c>
      <c r="L1986" s="14">
        <v>400</v>
      </c>
      <c r="M1986" s="14">
        <v>274</v>
      </c>
      <c r="N1986" s="14">
        <v>302</v>
      </c>
      <c r="O1986" s="72">
        <v>166</v>
      </c>
      <c r="P1986" s="72"/>
      <c r="Q1986" s="74">
        <v>41.5</v>
      </c>
      <c r="R1986" s="74"/>
      <c r="S1986" s="15">
        <v>-39.4</v>
      </c>
      <c r="T1986" s="71" t="s">
        <v>3606</v>
      </c>
      <c r="U1986" s="71"/>
    </row>
    <row r="1987" spans="1:21">
      <c r="A1987" s="2"/>
      <c r="B1987" s="5" t="s">
        <v>18</v>
      </c>
      <c r="C1987" s="14"/>
      <c r="D1987" s="14"/>
      <c r="E1987" s="14"/>
      <c r="F1987" s="53" t="s">
        <v>18</v>
      </c>
      <c r="G1987" s="14"/>
      <c r="H1987" s="53" t="s">
        <v>18</v>
      </c>
      <c r="I1987" s="5" t="s">
        <v>23</v>
      </c>
      <c r="J1987" s="13" t="s">
        <v>2436</v>
      </c>
      <c r="K1987" s="13" t="s">
        <v>2433</v>
      </c>
      <c r="L1987" s="14">
        <v>30000</v>
      </c>
      <c r="M1987" s="14">
        <v>20648</v>
      </c>
      <c r="N1987" s="14">
        <v>24615</v>
      </c>
      <c r="O1987" s="72">
        <v>6368</v>
      </c>
      <c r="P1987" s="72"/>
      <c r="Q1987" s="74">
        <v>21.2</v>
      </c>
      <c r="R1987" s="74"/>
      <c r="S1987" s="15">
        <v>-69.2</v>
      </c>
      <c r="T1987" s="71" t="s">
        <v>3607</v>
      </c>
      <c r="U1987" s="71"/>
    </row>
    <row r="1988" spans="1:21">
      <c r="A1988" s="2"/>
      <c r="B1988" s="5" t="s">
        <v>18</v>
      </c>
      <c r="C1988" s="14"/>
      <c r="D1988" s="14"/>
      <c r="E1988" s="14"/>
      <c r="F1988" s="53" t="s">
        <v>18</v>
      </c>
      <c r="G1988" s="14"/>
      <c r="H1988" s="53" t="s">
        <v>18</v>
      </c>
      <c r="I1988" s="5" t="s">
        <v>23</v>
      </c>
      <c r="J1988" s="13" t="s">
        <v>2437</v>
      </c>
      <c r="K1988" s="13" t="s">
        <v>2433</v>
      </c>
      <c r="L1988" s="14">
        <v>840000</v>
      </c>
      <c r="M1988" s="14">
        <v>601785</v>
      </c>
      <c r="N1988" s="14">
        <v>583726</v>
      </c>
      <c r="O1988" s="72">
        <v>527392</v>
      </c>
      <c r="P1988" s="72"/>
      <c r="Q1988" s="74">
        <v>62.8</v>
      </c>
      <c r="R1988" s="74"/>
      <c r="S1988" s="15">
        <v>-12.4</v>
      </c>
      <c r="T1988" s="71" t="s">
        <v>3608</v>
      </c>
      <c r="U1988" s="71"/>
    </row>
    <row r="1989" spans="1:21">
      <c r="A1989" s="2"/>
      <c r="B1989" s="5" t="s">
        <v>29</v>
      </c>
      <c r="C1989" s="14">
        <v>1646529276</v>
      </c>
      <c r="D1989" s="14">
        <v>1806068468</v>
      </c>
      <c r="E1989" s="14">
        <f t="shared" ref="E1989:E1990" si="486">D1989-C1989</f>
        <v>159539192</v>
      </c>
      <c r="F1989" s="53">
        <f t="shared" ref="F1989:F1990" si="487">IFERROR((D1989/C1989-1)*100,0)</f>
        <v>9.6894233419023692</v>
      </c>
      <c r="G1989" s="14">
        <v>2668588750</v>
      </c>
      <c r="H1989" s="53">
        <v>67.7</v>
      </c>
      <c r="I1989" s="5" t="s">
        <v>18</v>
      </c>
      <c r="J1989" s="13" t="s">
        <v>18</v>
      </c>
      <c r="K1989" s="13" t="s">
        <v>18</v>
      </c>
      <c r="L1989" s="14"/>
      <c r="M1989" s="14"/>
      <c r="N1989" s="14"/>
      <c r="O1989" s="72"/>
      <c r="P1989" s="72"/>
      <c r="Q1989" s="70" t="s">
        <v>18</v>
      </c>
      <c r="R1989" s="70"/>
      <c r="S1989" s="12" t="s">
        <v>18</v>
      </c>
      <c r="T1989" s="71" t="s">
        <v>18</v>
      </c>
      <c r="U1989" s="71"/>
    </row>
    <row r="1990" spans="1:21" ht="25.5">
      <c r="A1990" s="13" t="s">
        <v>2438</v>
      </c>
      <c r="B1990" s="5" t="s">
        <v>2430</v>
      </c>
      <c r="C1990" s="14">
        <v>485072186</v>
      </c>
      <c r="D1990" s="14">
        <v>477539783</v>
      </c>
      <c r="E1990" s="14">
        <f t="shared" si="486"/>
        <v>-7532403</v>
      </c>
      <c r="F1990" s="53">
        <f t="shared" si="487"/>
        <v>-1.5528416630344544</v>
      </c>
      <c r="G1990" s="14">
        <v>737982500</v>
      </c>
      <c r="H1990" s="53">
        <v>64.7</v>
      </c>
      <c r="I1990" s="5" t="s">
        <v>18</v>
      </c>
      <c r="J1990" s="13" t="s">
        <v>18</v>
      </c>
      <c r="K1990" s="13" t="s">
        <v>18</v>
      </c>
      <c r="L1990" s="14"/>
      <c r="M1990" s="14"/>
      <c r="N1990" s="14"/>
      <c r="O1990" s="72"/>
      <c r="P1990" s="72"/>
      <c r="Q1990" s="70" t="s">
        <v>18</v>
      </c>
      <c r="R1990" s="70"/>
      <c r="S1990" s="12" t="s">
        <v>18</v>
      </c>
      <c r="T1990" s="71" t="s">
        <v>18</v>
      </c>
      <c r="U1990" s="71"/>
    </row>
    <row r="1991" spans="1:21">
      <c r="A1991" s="13" t="s">
        <v>2431</v>
      </c>
      <c r="B1991" s="5" t="s">
        <v>18</v>
      </c>
      <c r="C1991" s="14"/>
      <c r="D1991" s="14"/>
      <c r="E1991" s="14"/>
      <c r="F1991" s="53" t="s">
        <v>18</v>
      </c>
      <c r="G1991" s="14"/>
      <c r="H1991" s="53" t="s">
        <v>18</v>
      </c>
      <c r="I1991" s="5" t="s">
        <v>23</v>
      </c>
      <c r="J1991" s="13" t="s">
        <v>2439</v>
      </c>
      <c r="K1991" s="13" t="s">
        <v>2433</v>
      </c>
      <c r="L1991" s="14">
        <v>1280000</v>
      </c>
      <c r="M1991" s="14">
        <v>960000</v>
      </c>
      <c r="N1991" s="14">
        <v>847157</v>
      </c>
      <c r="O1991" s="72">
        <v>933825</v>
      </c>
      <c r="P1991" s="72"/>
      <c r="Q1991" s="74">
        <v>73</v>
      </c>
      <c r="R1991" s="74"/>
      <c r="S1991" s="15">
        <v>-2.7</v>
      </c>
      <c r="T1991" s="71" t="s">
        <v>3609</v>
      </c>
      <c r="U1991" s="71"/>
    </row>
    <row r="1992" spans="1:21">
      <c r="A1992" s="2"/>
      <c r="B1992" s="5" t="s">
        <v>29</v>
      </c>
      <c r="C1992" s="14">
        <v>485072186</v>
      </c>
      <c r="D1992" s="14">
        <v>477539783</v>
      </c>
      <c r="E1992" s="14">
        <f t="shared" ref="E1992:E1993" si="488">D1992-C1992</f>
        <v>-7532403</v>
      </c>
      <c r="F1992" s="53">
        <f t="shared" ref="F1992:F1993" si="489">IFERROR((D1992/C1992-1)*100,0)</f>
        <v>-1.5528416630344544</v>
      </c>
      <c r="G1992" s="14">
        <v>737982500</v>
      </c>
      <c r="H1992" s="53">
        <v>64.7</v>
      </c>
      <c r="I1992" s="5" t="s">
        <v>18</v>
      </c>
      <c r="J1992" s="13" t="s">
        <v>18</v>
      </c>
      <c r="K1992" s="13" t="s">
        <v>18</v>
      </c>
      <c r="L1992" s="14"/>
      <c r="M1992" s="14"/>
      <c r="N1992" s="14"/>
      <c r="O1992" s="72"/>
      <c r="P1992" s="72"/>
      <c r="Q1992" s="70" t="s">
        <v>18</v>
      </c>
      <c r="R1992" s="70"/>
      <c r="S1992" s="12" t="s">
        <v>18</v>
      </c>
      <c r="T1992" s="71" t="s">
        <v>18</v>
      </c>
      <c r="U1992" s="71"/>
    </row>
    <row r="1993" spans="1:21" ht="25.5">
      <c r="A1993" s="13" t="s">
        <v>2440</v>
      </c>
      <c r="B1993" s="5" t="s">
        <v>2430</v>
      </c>
      <c r="C1993" s="14">
        <v>278802093</v>
      </c>
      <c r="D1993" s="14">
        <v>332715042</v>
      </c>
      <c r="E1993" s="14">
        <f t="shared" si="488"/>
        <v>53912949</v>
      </c>
      <c r="F1993" s="53">
        <f t="shared" si="489"/>
        <v>19.337354472442936</v>
      </c>
      <c r="G1993" s="14">
        <v>450571931</v>
      </c>
      <c r="H1993" s="53">
        <v>73.8</v>
      </c>
      <c r="I1993" s="5" t="s">
        <v>18</v>
      </c>
      <c r="J1993" s="13" t="s">
        <v>18</v>
      </c>
      <c r="K1993" s="13" t="s">
        <v>18</v>
      </c>
      <c r="L1993" s="14"/>
      <c r="M1993" s="14"/>
      <c r="N1993" s="14"/>
      <c r="O1993" s="72"/>
      <c r="P1993" s="72"/>
      <c r="Q1993" s="70" t="s">
        <v>18</v>
      </c>
      <c r="R1993" s="70"/>
      <c r="S1993" s="12" t="s">
        <v>18</v>
      </c>
      <c r="T1993" s="71" t="s">
        <v>18</v>
      </c>
      <c r="U1993" s="71"/>
    </row>
    <row r="1994" spans="1:21">
      <c r="A1994" s="13" t="s">
        <v>2441</v>
      </c>
      <c r="B1994" s="5" t="s">
        <v>18</v>
      </c>
      <c r="C1994" s="14"/>
      <c r="D1994" s="14"/>
      <c r="E1994" s="14"/>
      <c r="F1994" s="53" t="s">
        <v>18</v>
      </c>
      <c r="G1994" s="14"/>
      <c r="H1994" s="53" t="s">
        <v>18</v>
      </c>
      <c r="I1994" s="5" t="s">
        <v>23</v>
      </c>
      <c r="J1994" s="13" t="s">
        <v>2442</v>
      </c>
      <c r="K1994" s="13" t="s">
        <v>2443</v>
      </c>
      <c r="L1994" s="14">
        <v>1750</v>
      </c>
      <c r="M1994" s="14">
        <v>1259</v>
      </c>
      <c r="N1994" s="14">
        <v>1313</v>
      </c>
      <c r="O1994" s="72">
        <v>1204</v>
      </c>
      <c r="P1994" s="72"/>
      <c r="Q1994" s="74">
        <v>68.8</v>
      </c>
      <c r="R1994" s="74"/>
      <c r="S1994" s="15">
        <v>-4.4000000000000004</v>
      </c>
      <c r="T1994" s="71" t="s">
        <v>2444</v>
      </c>
      <c r="U1994" s="71"/>
    </row>
    <row r="1995" spans="1:21">
      <c r="A1995" s="2"/>
      <c r="B1995" s="5" t="s">
        <v>18</v>
      </c>
      <c r="C1995" s="14"/>
      <c r="D1995" s="14"/>
      <c r="E1995" s="14"/>
      <c r="F1995" s="53" t="s">
        <v>18</v>
      </c>
      <c r="G1995" s="14"/>
      <c r="H1995" s="53" t="s">
        <v>18</v>
      </c>
      <c r="I1995" s="5" t="s">
        <v>23</v>
      </c>
      <c r="J1995" s="13" t="s">
        <v>1307</v>
      </c>
      <c r="K1995" s="13" t="s">
        <v>2445</v>
      </c>
      <c r="L1995" s="14">
        <v>150000</v>
      </c>
      <c r="M1995" s="14">
        <v>110111</v>
      </c>
      <c r="N1995" s="14">
        <v>101096</v>
      </c>
      <c r="O1995" s="72">
        <v>136405</v>
      </c>
      <c r="P1995" s="72"/>
      <c r="Q1995" s="74">
        <v>90.9</v>
      </c>
      <c r="R1995" s="74"/>
      <c r="S1995" s="15">
        <v>23.9</v>
      </c>
      <c r="T1995" s="71" t="s">
        <v>2446</v>
      </c>
      <c r="U1995" s="71"/>
    </row>
    <row r="1996" spans="1:21">
      <c r="A1996" s="2"/>
      <c r="B1996" s="5" t="s">
        <v>29</v>
      </c>
      <c r="C1996" s="14">
        <v>278802093</v>
      </c>
      <c r="D1996" s="14">
        <v>332715042</v>
      </c>
      <c r="E1996" s="14">
        <f t="shared" ref="E1996:E1997" si="490">D1996-C1996</f>
        <v>53912949</v>
      </c>
      <c r="F1996" s="53">
        <f t="shared" ref="F1996:F1997" si="491">IFERROR((D1996/C1996-1)*100,0)</f>
        <v>19.337354472442936</v>
      </c>
      <c r="G1996" s="14">
        <v>450571931</v>
      </c>
      <c r="H1996" s="53">
        <v>73.8</v>
      </c>
      <c r="I1996" s="5" t="s">
        <v>18</v>
      </c>
      <c r="J1996" s="13" t="s">
        <v>18</v>
      </c>
      <c r="K1996" s="13" t="s">
        <v>18</v>
      </c>
      <c r="L1996" s="14"/>
      <c r="M1996" s="14"/>
      <c r="N1996" s="14"/>
      <c r="O1996" s="72"/>
      <c r="P1996" s="72"/>
      <c r="Q1996" s="70" t="s">
        <v>18</v>
      </c>
      <c r="R1996" s="70"/>
      <c r="S1996" s="12" t="s">
        <v>18</v>
      </c>
      <c r="T1996" s="71" t="s">
        <v>18</v>
      </c>
      <c r="U1996" s="71"/>
    </row>
    <row r="1997" spans="1:21">
      <c r="A1997" s="13" t="s">
        <v>2447</v>
      </c>
      <c r="B1997" s="5" t="s">
        <v>2430</v>
      </c>
      <c r="C1997" s="14">
        <v>140881461</v>
      </c>
      <c r="D1997" s="14">
        <v>170487316</v>
      </c>
      <c r="E1997" s="14">
        <f t="shared" si="490"/>
        <v>29605855</v>
      </c>
      <c r="F1997" s="53">
        <f t="shared" si="491"/>
        <v>21.014727409733492</v>
      </c>
      <c r="G1997" s="14">
        <v>308575256</v>
      </c>
      <c r="H1997" s="53">
        <v>55.2</v>
      </c>
      <c r="I1997" s="5" t="s">
        <v>18</v>
      </c>
      <c r="J1997" s="13" t="s">
        <v>18</v>
      </c>
      <c r="K1997" s="13" t="s">
        <v>18</v>
      </c>
      <c r="L1997" s="14"/>
      <c r="M1997" s="14"/>
      <c r="N1997" s="14"/>
      <c r="O1997" s="72"/>
      <c r="P1997" s="72"/>
      <c r="Q1997" s="70" t="s">
        <v>18</v>
      </c>
      <c r="R1997" s="70"/>
      <c r="S1997" s="12" t="s">
        <v>18</v>
      </c>
      <c r="T1997" s="71" t="s">
        <v>18</v>
      </c>
      <c r="U1997" s="71"/>
    </row>
    <row r="1998" spans="1:21" ht="29.25" customHeight="1">
      <c r="A1998" s="13" t="s">
        <v>2441</v>
      </c>
      <c r="B1998" s="5" t="s">
        <v>18</v>
      </c>
      <c r="C1998" s="14"/>
      <c r="D1998" s="14"/>
      <c r="E1998" s="14"/>
      <c r="F1998" s="53" t="s">
        <v>18</v>
      </c>
      <c r="G1998" s="14"/>
      <c r="H1998" s="53" t="s">
        <v>18</v>
      </c>
      <c r="I1998" s="5" t="s">
        <v>23</v>
      </c>
      <c r="J1998" s="13" t="s">
        <v>2448</v>
      </c>
      <c r="K1998" s="13" t="s">
        <v>2449</v>
      </c>
      <c r="L1998" s="14">
        <v>175000</v>
      </c>
      <c r="M1998" s="14">
        <v>131979</v>
      </c>
      <c r="N1998" s="14">
        <v>103922</v>
      </c>
      <c r="O1998" s="72">
        <v>123716</v>
      </c>
      <c r="P1998" s="72"/>
      <c r="Q1998" s="74">
        <v>70.7</v>
      </c>
      <c r="R1998" s="74"/>
      <c r="S1998" s="15">
        <v>-6.3</v>
      </c>
      <c r="T1998" s="71" t="s">
        <v>3610</v>
      </c>
      <c r="U1998" s="71"/>
    </row>
    <row r="1999" spans="1:21">
      <c r="A1999" s="2"/>
      <c r="B1999" s="5" t="s">
        <v>29</v>
      </c>
      <c r="C1999" s="14">
        <v>140881461</v>
      </c>
      <c r="D1999" s="14">
        <v>170487316</v>
      </c>
      <c r="E1999" s="14">
        <f t="shared" ref="E1999:E2000" si="492">D1999-C1999</f>
        <v>29605855</v>
      </c>
      <c r="F1999" s="53">
        <f t="shared" ref="F1999:F2000" si="493">IFERROR((D1999/C1999-1)*100,0)</f>
        <v>21.014727409733492</v>
      </c>
      <c r="G1999" s="14">
        <v>308575256</v>
      </c>
      <c r="H1999" s="53">
        <v>55.2</v>
      </c>
      <c r="I1999" s="5" t="s">
        <v>18</v>
      </c>
      <c r="J1999" s="13" t="s">
        <v>18</v>
      </c>
      <c r="K1999" s="13" t="s">
        <v>18</v>
      </c>
      <c r="L1999" s="14"/>
      <c r="M1999" s="14"/>
      <c r="N1999" s="14"/>
      <c r="O1999" s="72"/>
      <c r="P1999" s="72"/>
      <c r="Q1999" s="70" t="s">
        <v>18</v>
      </c>
      <c r="R1999" s="70"/>
      <c r="S1999" s="12" t="s">
        <v>18</v>
      </c>
      <c r="T1999" s="71" t="s">
        <v>18</v>
      </c>
      <c r="U1999" s="71"/>
    </row>
    <row r="2000" spans="1:21">
      <c r="A2000" s="13" t="s">
        <v>2450</v>
      </c>
      <c r="B2000" s="5" t="s">
        <v>2430</v>
      </c>
      <c r="C2000" s="14">
        <v>771353632</v>
      </c>
      <c r="D2000" s="14">
        <v>483227714</v>
      </c>
      <c r="E2000" s="14">
        <f t="shared" si="492"/>
        <v>-288125918</v>
      </c>
      <c r="F2000" s="53">
        <f t="shared" si="493"/>
        <v>-37.353284673455711</v>
      </c>
      <c r="G2000" s="14">
        <v>1914321828</v>
      </c>
      <c r="H2000" s="53">
        <v>25.2</v>
      </c>
      <c r="I2000" s="5" t="s">
        <v>18</v>
      </c>
      <c r="J2000" s="13" t="s">
        <v>18</v>
      </c>
      <c r="K2000" s="13" t="s">
        <v>18</v>
      </c>
      <c r="L2000" s="14"/>
      <c r="M2000" s="14"/>
      <c r="N2000" s="14"/>
      <c r="O2000" s="72"/>
      <c r="P2000" s="72"/>
      <c r="Q2000" s="70" t="s">
        <v>18</v>
      </c>
      <c r="R2000" s="70"/>
      <c r="S2000" s="12" t="s">
        <v>18</v>
      </c>
      <c r="T2000" s="71" t="s">
        <v>18</v>
      </c>
      <c r="U2000" s="71"/>
    </row>
    <row r="2001" spans="1:21" ht="24.75" customHeight="1">
      <c r="A2001" s="13" t="s">
        <v>2451</v>
      </c>
      <c r="B2001" s="5" t="s">
        <v>18</v>
      </c>
      <c r="C2001" s="14"/>
      <c r="D2001" s="14"/>
      <c r="E2001" s="14"/>
      <c r="F2001" s="53" t="s">
        <v>18</v>
      </c>
      <c r="G2001" s="14"/>
      <c r="H2001" s="53" t="s">
        <v>18</v>
      </c>
      <c r="I2001" s="5" t="s">
        <v>23</v>
      </c>
      <c r="J2001" s="13" t="s">
        <v>2452</v>
      </c>
      <c r="K2001" s="13" t="s">
        <v>98</v>
      </c>
      <c r="L2001" s="14">
        <v>137500</v>
      </c>
      <c r="M2001" s="14">
        <v>79785</v>
      </c>
      <c r="N2001" s="14">
        <v>92855</v>
      </c>
      <c r="O2001" s="72">
        <v>41975</v>
      </c>
      <c r="P2001" s="72"/>
      <c r="Q2001" s="74">
        <v>30.5</v>
      </c>
      <c r="R2001" s="74"/>
      <c r="S2001" s="15">
        <v>-47.4</v>
      </c>
      <c r="T2001" s="71" t="s">
        <v>3611</v>
      </c>
      <c r="U2001" s="71"/>
    </row>
    <row r="2002" spans="1:21">
      <c r="A2002" s="2"/>
      <c r="B2002" s="5" t="s">
        <v>18</v>
      </c>
      <c r="C2002" s="14"/>
      <c r="D2002" s="14"/>
      <c r="E2002" s="14"/>
      <c r="F2002" s="53" t="s">
        <v>18</v>
      </c>
      <c r="G2002" s="14"/>
      <c r="H2002" s="53" t="s">
        <v>18</v>
      </c>
      <c r="I2002" s="5" t="s">
        <v>23</v>
      </c>
      <c r="J2002" s="13" t="s">
        <v>2453</v>
      </c>
      <c r="K2002" s="13" t="s">
        <v>225</v>
      </c>
      <c r="L2002" s="14">
        <v>410</v>
      </c>
      <c r="M2002" s="14">
        <v>298</v>
      </c>
      <c r="N2002" s="14">
        <v>59</v>
      </c>
      <c r="O2002" s="72">
        <v>336</v>
      </c>
      <c r="P2002" s="72"/>
      <c r="Q2002" s="74">
        <v>82</v>
      </c>
      <c r="R2002" s="74"/>
      <c r="S2002" s="15">
        <v>12.8</v>
      </c>
      <c r="T2002" s="71" t="s">
        <v>3612</v>
      </c>
      <c r="U2002" s="71"/>
    </row>
    <row r="2003" spans="1:21" ht="25.5">
      <c r="A2003" s="2"/>
      <c r="B2003" s="5" t="s">
        <v>18</v>
      </c>
      <c r="C2003" s="14"/>
      <c r="D2003" s="14"/>
      <c r="E2003" s="14"/>
      <c r="F2003" s="53" t="s">
        <v>18</v>
      </c>
      <c r="G2003" s="14"/>
      <c r="H2003" s="53" t="s">
        <v>18</v>
      </c>
      <c r="I2003" s="5" t="s">
        <v>23</v>
      </c>
      <c r="J2003" s="13" t="s">
        <v>2454</v>
      </c>
      <c r="K2003" s="13" t="s">
        <v>1526</v>
      </c>
      <c r="L2003" s="14">
        <v>85000</v>
      </c>
      <c r="M2003" s="14">
        <v>42487</v>
      </c>
      <c r="N2003" s="14">
        <v>45246</v>
      </c>
      <c r="O2003" s="72">
        <v>12873</v>
      </c>
      <c r="P2003" s="72"/>
      <c r="Q2003" s="70" t="s">
        <v>69</v>
      </c>
      <c r="R2003" s="70"/>
      <c r="S2003" s="15">
        <v>-69.7</v>
      </c>
      <c r="T2003" s="71" t="s">
        <v>3611</v>
      </c>
      <c r="U2003" s="71"/>
    </row>
    <row r="2004" spans="1:21" ht="25.5">
      <c r="A2004" s="2"/>
      <c r="B2004" s="5" t="s">
        <v>18</v>
      </c>
      <c r="C2004" s="14"/>
      <c r="D2004" s="14"/>
      <c r="E2004" s="14"/>
      <c r="F2004" s="53" t="s">
        <v>18</v>
      </c>
      <c r="G2004" s="14"/>
      <c r="H2004" s="53" t="s">
        <v>18</v>
      </c>
      <c r="I2004" s="5" t="s">
        <v>23</v>
      </c>
      <c r="J2004" s="13" t="s">
        <v>2455</v>
      </c>
      <c r="K2004" s="13" t="s">
        <v>588</v>
      </c>
      <c r="L2004" s="14">
        <v>360</v>
      </c>
      <c r="M2004" s="14">
        <v>265</v>
      </c>
      <c r="N2004" s="14">
        <v>65</v>
      </c>
      <c r="O2004" s="72">
        <v>319</v>
      </c>
      <c r="P2004" s="72"/>
      <c r="Q2004" s="74">
        <v>88.6</v>
      </c>
      <c r="R2004" s="74"/>
      <c r="S2004" s="15">
        <v>20.399999999999999</v>
      </c>
      <c r="T2004" s="71" t="s">
        <v>3613</v>
      </c>
      <c r="U2004" s="71"/>
    </row>
    <row r="2005" spans="1:21" ht="25.5">
      <c r="A2005" s="2"/>
      <c r="B2005" s="5" t="s">
        <v>18</v>
      </c>
      <c r="C2005" s="14"/>
      <c r="D2005" s="14"/>
      <c r="E2005" s="14"/>
      <c r="F2005" s="53" t="s">
        <v>18</v>
      </c>
      <c r="G2005" s="14"/>
      <c r="H2005" s="53" t="s">
        <v>18</v>
      </c>
      <c r="I2005" s="5" t="s">
        <v>23</v>
      </c>
      <c r="J2005" s="13" t="s">
        <v>2456</v>
      </c>
      <c r="K2005" s="13" t="s">
        <v>230</v>
      </c>
      <c r="L2005" s="14">
        <v>190</v>
      </c>
      <c r="M2005" s="14">
        <v>140</v>
      </c>
      <c r="N2005" s="14">
        <v>175</v>
      </c>
      <c r="O2005" s="72">
        <v>124</v>
      </c>
      <c r="P2005" s="72"/>
      <c r="Q2005" s="74">
        <v>65.3</v>
      </c>
      <c r="R2005" s="74"/>
      <c r="S2005" s="15">
        <v>-11.4</v>
      </c>
      <c r="T2005" s="71" t="s">
        <v>3614</v>
      </c>
      <c r="U2005" s="71"/>
    </row>
    <row r="2006" spans="1:21" ht="22.5" customHeight="1">
      <c r="A2006" s="2"/>
      <c r="B2006" s="5" t="s">
        <v>18</v>
      </c>
      <c r="C2006" s="14"/>
      <c r="D2006" s="14"/>
      <c r="E2006" s="14"/>
      <c r="F2006" s="53" t="s">
        <v>18</v>
      </c>
      <c r="G2006" s="14"/>
      <c r="H2006" s="53" t="s">
        <v>18</v>
      </c>
      <c r="I2006" s="5" t="s">
        <v>23</v>
      </c>
      <c r="J2006" s="13" t="s">
        <v>2457</v>
      </c>
      <c r="K2006" s="13" t="s">
        <v>2433</v>
      </c>
      <c r="L2006" s="14">
        <v>700000</v>
      </c>
      <c r="M2006" s="14">
        <v>450000</v>
      </c>
      <c r="N2006" s="14">
        <v>550319</v>
      </c>
      <c r="O2006" s="72">
        <v>350752</v>
      </c>
      <c r="P2006" s="72"/>
      <c r="Q2006" s="74">
        <v>50.1</v>
      </c>
      <c r="R2006" s="74"/>
      <c r="S2006" s="15">
        <v>-22.1</v>
      </c>
      <c r="T2006" s="71" t="s">
        <v>3615</v>
      </c>
      <c r="U2006" s="71"/>
    </row>
    <row r="2007" spans="1:21" ht="30" customHeight="1">
      <c r="A2007" s="2"/>
      <c r="B2007" s="5" t="s">
        <v>18</v>
      </c>
      <c r="C2007" s="14"/>
      <c r="D2007" s="14"/>
      <c r="E2007" s="14"/>
      <c r="F2007" s="53" t="s">
        <v>18</v>
      </c>
      <c r="G2007" s="14"/>
      <c r="H2007" s="53" t="s">
        <v>18</v>
      </c>
      <c r="I2007" s="5" t="s">
        <v>23</v>
      </c>
      <c r="J2007" s="22" t="s">
        <v>2458</v>
      </c>
      <c r="K2007" s="13" t="s">
        <v>247</v>
      </c>
      <c r="L2007" s="14">
        <v>113000</v>
      </c>
      <c r="M2007" s="14">
        <v>59215</v>
      </c>
      <c r="N2007" s="14">
        <v>76196</v>
      </c>
      <c r="O2007" s="72">
        <v>16510</v>
      </c>
      <c r="P2007" s="72"/>
      <c r="Q2007" s="74">
        <v>14.6</v>
      </c>
      <c r="R2007" s="74"/>
      <c r="S2007" s="15">
        <v>-72.099999999999994</v>
      </c>
      <c r="T2007" s="71" t="s">
        <v>3616</v>
      </c>
      <c r="U2007" s="71"/>
    </row>
    <row r="2008" spans="1:21">
      <c r="A2008" s="2"/>
      <c r="B2008" s="5" t="s">
        <v>29</v>
      </c>
      <c r="C2008" s="14">
        <v>771353632</v>
      </c>
      <c r="D2008" s="14">
        <v>483227714</v>
      </c>
      <c r="E2008" s="14">
        <f t="shared" ref="E2008:E2009" si="494">D2008-C2008</f>
        <v>-288125918</v>
      </c>
      <c r="F2008" s="53">
        <f t="shared" ref="F2008:F2009" si="495">IFERROR((D2008/C2008-1)*100,0)</f>
        <v>-37.353284673455711</v>
      </c>
      <c r="G2008" s="14">
        <v>1914321828</v>
      </c>
      <c r="H2008" s="53">
        <v>25.2</v>
      </c>
      <c r="I2008" s="5" t="s">
        <v>18</v>
      </c>
      <c r="J2008" s="13" t="s">
        <v>18</v>
      </c>
      <c r="K2008" s="13" t="s">
        <v>18</v>
      </c>
      <c r="L2008" s="14"/>
      <c r="M2008" s="14"/>
      <c r="N2008" s="14"/>
      <c r="O2008" s="72"/>
      <c r="P2008" s="72"/>
      <c r="Q2008" s="70" t="s">
        <v>18</v>
      </c>
      <c r="R2008" s="70"/>
      <c r="S2008" s="12" t="s">
        <v>18</v>
      </c>
      <c r="T2008" s="71" t="s">
        <v>18</v>
      </c>
      <c r="U2008" s="71"/>
    </row>
    <row r="2009" spans="1:21">
      <c r="A2009" s="13" t="s">
        <v>2459</v>
      </c>
      <c r="B2009" s="5" t="s">
        <v>2430</v>
      </c>
      <c r="C2009" s="14">
        <v>174288906</v>
      </c>
      <c r="D2009" s="14">
        <v>201447394</v>
      </c>
      <c r="E2009" s="14">
        <f t="shared" si="494"/>
        <v>27158488</v>
      </c>
      <c r="F2009" s="53">
        <f t="shared" si="495"/>
        <v>15.582453653131534</v>
      </c>
      <c r="G2009" s="14">
        <v>330582816</v>
      </c>
      <c r="H2009" s="53">
        <v>60.9</v>
      </c>
      <c r="I2009" s="5" t="s">
        <v>18</v>
      </c>
      <c r="J2009" s="13" t="s">
        <v>18</v>
      </c>
      <c r="K2009" s="13" t="s">
        <v>18</v>
      </c>
      <c r="L2009" s="14"/>
      <c r="M2009" s="14"/>
      <c r="N2009" s="14"/>
      <c r="O2009" s="72"/>
      <c r="P2009" s="72"/>
      <c r="Q2009" s="70" t="s">
        <v>18</v>
      </c>
      <c r="R2009" s="70"/>
      <c r="S2009" s="12" t="s">
        <v>18</v>
      </c>
      <c r="T2009" s="71" t="s">
        <v>18</v>
      </c>
      <c r="U2009" s="71"/>
    </row>
    <row r="2010" spans="1:21" ht="25.5">
      <c r="A2010" s="13" t="s">
        <v>2451</v>
      </c>
      <c r="B2010" s="5" t="s">
        <v>18</v>
      </c>
      <c r="C2010" s="14"/>
      <c r="D2010" s="14"/>
      <c r="E2010" s="14"/>
      <c r="F2010" s="53" t="s">
        <v>18</v>
      </c>
      <c r="G2010" s="14"/>
      <c r="H2010" s="53" t="s">
        <v>18</v>
      </c>
      <c r="I2010" s="5" t="s">
        <v>23</v>
      </c>
      <c r="J2010" s="13" t="s">
        <v>2460</v>
      </c>
      <c r="K2010" s="13" t="s">
        <v>230</v>
      </c>
      <c r="L2010" s="14">
        <v>350</v>
      </c>
      <c r="M2010" s="14">
        <v>220</v>
      </c>
      <c r="N2010" s="14">
        <v>245</v>
      </c>
      <c r="O2010" s="72">
        <v>150</v>
      </c>
      <c r="P2010" s="72"/>
      <c r="Q2010" s="74">
        <v>42.9</v>
      </c>
      <c r="R2010" s="74"/>
      <c r="S2010" s="15">
        <v>-31.8</v>
      </c>
      <c r="T2010" s="71" t="s">
        <v>2461</v>
      </c>
      <c r="U2010" s="71"/>
    </row>
    <row r="2011" spans="1:21">
      <c r="A2011" s="2"/>
      <c r="B2011" s="5" t="s">
        <v>18</v>
      </c>
      <c r="C2011" s="14"/>
      <c r="D2011" s="14"/>
      <c r="E2011" s="14"/>
      <c r="F2011" s="53" t="s">
        <v>18</v>
      </c>
      <c r="G2011" s="14"/>
      <c r="H2011" s="53" t="s">
        <v>18</v>
      </c>
      <c r="I2011" s="5" t="s">
        <v>23</v>
      </c>
      <c r="J2011" s="13" t="s">
        <v>2462</v>
      </c>
      <c r="K2011" s="13" t="s">
        <v>2463</v>
      </c>
      <c r="L2011" s="14">
        <v>1000000</v>
      </c>
      <c r="M2011" s="14">
        <v>545137</v>
      </c>
      <c r="N2011" s="14">
        <v>536915</v>
      </c>
      <c r="O2011" s="72">
        <v>348992</v>
      </c>
      <c r="P2011" s="72"/>
      <c r="Q2011" s="74">
        <v>34.9</v>
      </c>
      <c r="R2011" s="74"/>
      <c r="S2011" s="15">
        <v>-36</v>
      </c>
      <c r="T2011" s="71" t="s">
        <v>2461</v>
      </c>
      <c r="U2011" s="71"/>
    </row>
    <row r="2012" spans="1:21">
      <c r="A2012" s="2"/>
      <c r="B2012" s="5" t="s">
        <v>29</v>
      </c>
      <c r="C2012" s="14">
        <v>174288906</v>
      </c>
      <c r="D2012" s="14">
        <v>201447394</v>
      </c>
      <c r="E2012" s="14">
        <f>D2012-C2012</f>
        <v>27158488</v>
      </c>
      <c r="F2012" s="53">
        <f>IFERROR((D2012/C2012-1)*100,0)</f>
        <v>15.582453653131534</v>
      </c>
      <c r="G2012" s="14">
        <v>330582816</v>
      </c>
      <c r="H2012" s="53">
        <v>60.9</v>
      </c>
      <c r="I2012" s="5" t="s">
        <v>18</v>
      </c>
      <c r="J2012" s="13" t="s">
        <v>18</v>
      </c>
      <c r="K2012" s="13" t="s">
        <v>18</v>
      </c>
      <c r="L2012" s="14"/>
      <c r="M2012" s="14"/>
      <c r="N2012" s="14"/>
      <c r="O2012" s="72"/>
      <c r="P2012" s="72"/>
      <c r="Q2012" s="70" t="s">
        <v>18</v>
      </c>
      <c r="R2012" s="70"/>
      <c r="S2012" s="12" t="s">
        <v>18</v>
      </c>
      <c r="T2012" s="71" t="s">
        <v>18</v>
      </c>
      <c r="U2012" s="71"/>
    </row>
    <row r="2013" spans="1:21" ht="25.5">
      <c r="A2013" s="11" t="s">
        <v>2464</v>
      </c>
      <c r="B2013" s="5" t="s">
        <v>18</v>
      </c>
      <c r="C2013" s="14"/>
      <c r="D2013" s="14"/>
      <c r="E2013" s="14"/>
      <c r="F2013" s="53" t="s">
        <v>18</v>
      </c>
      <c r="G2013" s="14"/>
      <c r="H2013" s="53" t="s">
        <v>18</v>
      </c>
      <c r="I2013" s="5" t="s">
        <v>18</v>
      </c>
      <c r="J2013" s="13" t="s">
        <v>18</v>
      </c>
      <c r="K2013" s="13" t="s">
        <v>18</v>
      </c>
      <c r="L2013" s="14"/>
      <c r="M2013" s="14"/>
      <c r="N2013" s="14"/>
      <c r="O2013" s="72"/>
      <c r="P2013" s="72"/>
      <c r="Q2013" s="70" t="s">
        <v>18</v>
      </c>
      <c r="R2013" s="70"/>
      <c r="S2013" s="12" t="s">
        <v>18</v>
      </c>
      <c r="T2013" s="71" t="s">
        <v>18</v>
      </c>
      <c r="U2013" s="71"/>
    </row>
    <row r="2014" spans="1:21" ht="25.5">
      <c r="A2014" s="13" t="s">
        <v>2465</v>
      </c>
      <c r="B2014" s="5" t="s">
        <v>165</v>
      </c>
      <c r="C2014" s="14">
        <v>174538184148</v>
      </c>
      <c r="D2014" s="14">
        <v>235245263653</v>
      </c>
      <c r="E2014" s="14">
        <f>D2014-C2014</f>
        <v>60707079505</v>
      </c>
      <c r="F2014" s="53">
        <f>IFERROR((D2014/C2014-1)*100,0)</f>
        <v>34.781546399911733</v>
      </c>
      <c r="G2014" s="14">
        <v>312322052002</v>
      </c>
      <c r="H2014" s="53">
        <v>75.3</v>
      </c>
      <c r="I2014" s="5" t="s">
        <v>18</v>
      </c>
      <c r="J2014" s="13" t="s">
        <v>18</v>
      </c>
      <c r="K2014" s="13" t="s">
        <v>18</v>
      </c>
      <c r="L2014" s="14"/>
      <c r="M2014" s="14"/>
      <c r="N2014" s="14"/>
      <c r="O2014" s="72"/>
      <c r="P2014" s="72"/>
      <c r="Q2014" s="70" t="s">
        <v>18</v>
      </c>
      <c r="R2014" s="70"/>
      <c r="S2014" s="12" t="s">
        <v>18</v>
      </c>
      <c r="T2014" s="71" t="s">
        <v>18</v>
      </c>
      <c r="U2014" s="71"/>
    </row>
    <row r="2015" spans="1:21">
      <c r="A2015" s="13" t="s">
        <v>2466</v>
      </c>
      <c r="B2015" s="5" t="s">
        <v>18</v>
      </c>
      <c r="C2015" s="14"/>
      <c r="D2015" s="14"/>
      <c r="E2015" s="14"/>
      <c r="F2015" s="53" t="s">
        <v>18</v>
      </c>
      <c r="G2015" s="14"/>
      <c r="H2015" s="53" t="s">
        <v>18</v>
      </c>
      <c r="I2015" s="5" t="s">
        <v>23</v>
      </c>
      <c r="J2015" s="13" t="s">
        <v>167</v>
      </c>
      <c r="K2015" s="13" t="s">
        <v>168</v>
      </c>
      <c r="L2015" s="14">
        <v>1746842</v>
      </c>
      <c r="M2015" s="14">
        <v>1747030</v>
      </c>
      <c r="N2015" s="14">
        <v>1759933</v>
      </c>
      <c r="O2015" s="72">
        <v>1752782</v>
      </c>
      <c r="P2015" s="72"/>
      <c r="Q2015" s="70" t="s">
        <v>69</v>
      </c>
      <c r="R2015" s="70"/>
      <c r="S2015" s="15">
        <v>0.3</v>
      </c>
      <c r="T2015" s="71" t="s">
        <v>2467</v>
      </c>
      <c r="U2015" s="71"/>
    </row>
    <row r="2016" spans="1:21">
      <c r="A2016" s="2"/>
      <c r="B2016" s="5" t="s">
        <v>18</v>
      </c>
      <c r="C2016" s="14"/>
      <c r="D2016" s="14"/>
      <c r="E2016" s="14"/>
      <c r="F2016" s="53" t="s">
        <v>18</v>
      </c>
      <c r="G2016" s="14"/>
      <c r="H2016" s="53" t="s">
        <v>18</v>
      </c>
      <c r="I2016" s="5" t="s">
        <v>23</v>
      </c>
      <c r="J2016" s="13" t="s">
        <v>169</v>
      </c>
      <c r="K2016" s="13" t="s">
        <v>170</v>
      </c>
      <c r="L2016" s="14">
        <v>1354405</v>
      </c>
      <c r="M2016" s="14">
        <v>1354505</v>
      </c>
      <c r="N2016" s="14">
        <v>1355158</v>
      </c>
      <c r="O2016" s="72">
        <v>1359100</v>
      </c>
      <c r="P2016" s="72"/>
      <c r="Q2016" s="70" t="s">
        <v>69</v>
      </c>
      <c r="R2016" s="70"/>
      <c r="S2016" s="15">
        <v>0.3</v>
      </c>
      <c r="T2016" s="71" t="s">
        <v>2467</v>
      </c>
      <c r="U2016" s="71"/>
    </row>
    <row r="2017" spans="1:21">
      <c r="A2017" s="2"/>
      <c r="B2017" s="5" t="s">
        <v>29</v>
      </c>
      <c r="C2017" s="14">
        <v>174538184148</v>
      </c>
      <c r="D2017" s="14">
        <v>235245263653</v>
      </c>
      <c r="E2017" s="14">
        <f t="shared" ref="E2017:E2018" si="496">D2017-C2017</f>
        <v>60707079505</v>
      </c>
      <c r="F2017" s="53">
        <f t="shared" ref="F2017:F2018" si="497">IFERROR((D2017/C2017-1)*100,0)</f>
        <v>34.781546399911733</v>
      </c>
      <c r="G2017" s="14">
        <v>312322052002</v>
      </c>
      <c r="H2017" s="53">
        <v>75.3</v>
      </c>
      <c r="I2017" s="5" t="s">
        <v>18</v>
      </c>
      <c r="J2017" s="13" t="s">
        <v>18</v>
      </c>
      <c r="K2017" s="13" t="s">
        <v>18</v>
      </c>
      <c r="L2017" s="14"/>
      <c r="M2017" s="14"/>
      <c r="N2017" s="14"/>
      <c r="O2017" s="72"/>
      <c r="P2017" s="72"/>
      <c r="Q2017" s="70" t="s">
        <v>18</v>
      </c>
      <c r="R2017" s="70"/>
      <c r="S2017" s="12" t="s">
        <v>18</v>
      </c>
      <c r="T2017" s="71" t="s">
        <v>18</v>
      </c>
      <c r="U2017" s="71"/>
    </row>
    <row r="2018" spans="1:21" ht="25.5">
      <c r="A2018" s="13" t="s">
        <v>2468</v>
      </c>
      <c r="B2018" s="5" t="s">
        <v>165</v>
      </c>
      <c r="C2018" s="14">
        <v>111935650114</v>
      </c>
      <c r="D2018" s="14">
        <v>161375538778</v>
      </c>
      <c r="E2018" s="14">
        <f t="shared" si="496"/>
        <v>49439888664</v>
      </c>
      <c r="F2018" s="53">
        <f t="shared" si="497"/>
        <v>44.168134650264079</v>
      </c>
      <c r="G2018" s="14">
        <v>232257354998</v>
      </c>
      <c r="H2018" s="53">
        <v>69.5</v>
      </c>
      <c r="I2018" s="5" t="s">
        <v>18</v>
      </c>
      <c r="J2018" s="13" t="s">
        <v>18</v>
      </c>
      <c r="K2018" s="13" t="s">
        <v>18</v>
      </c>
      <c r="L2018" s="14"/>
      <c r="M2018" s="14"/>
      <c r="N2018" s="14"/>
      <c r="O2018" s="72"/>
      <c r="P2018" s="72"/>
      <c r="Q2018" s="70" t="s">
        <v>18</v>
      </c>
      <c r="R2018" s="70"/>
      <c r="S2018" s="12" t="s">
        <v>18</v>
      </c>
      <c r="T2018" s="71" t="s">
        <v>18</v>
      </c>
      <c r="U2018" s="71"/>
    </row>
    <row r="2019" spans="1:21">
      <c r="A2019" s="13" t="s">
        <v>2466</v>
      </c>
      <c r="B2019" s="5" t="s">
        <v>18</v>
      </c>
      <c r="C2019" s="14"/>
      <c r="D2019" s="14"/>
      <c r="E2019" s="14"/>
      <c r="F2019" s="53" t="s">
        <v>18</v>
      </c>
      <c r="G2019" s="14"/>
      <c r="H2019" s="53" t="s">
        <v>18</v>
      </c>
      <c r="I2019" s="5" t="s">
        <v>23</v>
      </c>
      <c r="J2019" s="13" t="s">
        <v>167</v>
      </c>
      <c r="K2019" s="13" t="s">
        <v>168</v>
      </c>
      <c r="L2019" s="14">
        <v>3177766</v>
      </c>
      <c r="M2019" s="14">
        <v>3149115</v>
      </c>
      <c r="N2019" s="14">
        <v>2835483</v>
      </c>
      <c r="O2019" s="72">
        <v>3143900</v>
      </c>
      <c r="P2019" s="72"/>
      <c r="Q2019" s="70" t="s">
        <v>69</v>
      </c>
      <c r="R2019" s="70"/>
      <c r="S2019" s="15">
        <v>-0.2</v>
      </c>
      <c r="T2019" s="71" t="s">
        <v>2467</v>
      </c>
      <c r="U2019" s="71"/>
    </row>
    <row r="2020" spans="1:21">
      <c r="A2020" s="2"/>
      <c r="B2020" s="5" t="s">
        <v>18</v>
      </c>
      <c r="C2020" s="14"/>
      <c r="D2020" s="14"/>
      <c r="E2020" s="14"/>
      <c r="F2020" s="53" t="s">
        <v>18</v>
      </c>
      <c r="G2020" s="14"/>
      <c r="H2020" s="53" t="s">
        <v>18</v>
      </c>
      <c r="I2020" s="5" t="s">
        <v>23</v>
      </c>
      <c r="J2020" s="13" t="s">
        <v>169</v>
      </c>
      <c r="K2020" s="13" t="s">
        <v>170</v>
      </c>
      <c r="L2020" s="14">
        <v>181044</v>
      </c>
      <c r="M2020" s="14">
        <v>180079</v>
      </c>
      <c r="N2020" s="14">
        <v>171751</v>
      </c>
      <c r="O2020" s="72">
        <v>180929</v>
      </c>
      <c r="P2020" s="72"/>
      <c r="Q2020" s="70" t="s">
        <v>69</v>
      </c>
      <c r="R2020" s="70"/>
      <c r="S2020" s="15">
        <v>0.5</v>
      </c>
      <c r="T2020" s="71" t="s">
        <v>2467</v>
      </c>
      <c r="U2020" s="71"/>
    </row>
    <row r="2021" spans="1:21">
      <c r="A2021" s="2"/>
      <c r="B2021" s="5" t="s">
        <v>29</v>
      </c>
      <c r="C2021" s="14">
        <v>111935650114</v>
      </c>
      <c r="D2021" s="14">
        <v>161375538778</v>
      </c>
      <c r="E2021" s="14">
        <f t="shared" ref="E2021:E2022" si="498">D2021-C2021</f>
        <v>49439888664</v>
      </c>
      <c r="F2021" s="53">
        <f t="shared" ref="F2021:F2022" si="499">IFERROR((D2021/C2021-1)*100,0)</f>
        <v>44.168134650264079</v>
      </c>
      <c r="G2021" s="14">
        <v>232257354998</v>
      </c>
      <c r="H2021" s="53">
        <v>69.5</v>
      </c>
      <c r="I2021" s="5" t="s">
        <v>18</v>
      </c>
      <c r="J2021" s="13" t="s">
        <v>18</v>
      </c>
      <c r="K2021" s="13" t="s">
        <v>18</v>
      </c>
      <c r="L2021" s="14"/>
      <c r="M2021" s="14"/>
      <c r="N2021" s="14"/>
      <c r="O2021" s="72"/>
      <c r="P2021" s="72"/>
      <c r="Q2021" s="70" t="s">
        <v>18</v>
      </c>
      <c r="R2021" s="70"/>
      <c r="S2021" s="12" t="s">
        <v>18</v>
      </c>
      <c r="T2021" s="71" t="s">
        <v>18</v>
      </c>
      <c r="U2021" s="71"/>
    </row>
    <row r="2022" spans="1:21" ht="25.5">
      <c r="A2022" s="13" t="s">
        <v>2469</v>
      </c>
      <c r="B2022" s="5" t="s">
        <v>165</v>
      </c>
      <c r="C2022" s="14">
        <v>647752685</v>
      </c>
      <c r="D2022" s="14">
        <v>2419248217</v>
      </c>
      <c r="E2022" s="14">
        <f t="shared" si="498"/>
        <v>1771495532</v>
      </c>
      <c r="F2022" s="53">
        <f t="shared" si="499"/>
        <v>273.48331747941728</v>
      </c>
      <c r="G2022" s="14">
        <v>2544757336</v>
      </c>
      <c r="H2022" s="53">
        <v>95.1</v>
      </c>
      <c r="I2022" s="5" t="s">
        <v>18</v>
      </c>
      <c r="J2022" s="13" t="s">
        <v>18</v>
      </c>
      <c r="K2022" s="13" t="s">
        <v>18</v>
      </c>
      <c r="L2022" s="14"/>
      <c r="M2022" s="14"/>
      <c r="N2022" s="14"/>
      <c r="O2022" s="72"/>
      <c r="P2022" s="72"/>
      <c r="Q2022" s="70" t="s">
        <v>18</v>
      </c>
      <c r="R2022" s="70"/>
      <c r="S2022" s="12" t="s">
        <v>18</v>
      </c>
      <c r="T2022" s="71" t="s">
        <v>18</v>
      </c>
      <c r="U2022" s="71"/>
    </row>
    <row r="2023" spans="1:21" ht="31.5" customHeight="1">
      <c r="A2023" s="13" t="s">
        <v>2466</v>
      </c>
      <c r="B2023" s="5" t="s">
        <v>18</v>
      </c>
      <c r="C2023" s="14"/>
      <c r="D2023" s="14"/>
      <c r="E2023" s="14"/>
      <c r="F2023" s="53" t="s">
        <v>18</v>
      </c>
      <c r="G2023" s="14"/>
      <c r="H2023" s="53" t="s">
        <v>18</v>
      </c>
      <c r="I2023" s="5" t="s">
        <v>23</v>
      </c>
      <c r="J2023" s="13" t="s">
        <v>2470</v>
      </c>
      <c r="K2023" s="13" t="s">
        <v>1878</v>
      </c>
      <c r="L2023" s="14">
        <v>184077</v>
      </c>
      <c r="M2023" s="14">
        <v>136188</v>
      </c>
      <c r="N2023" s="14">
        <v>123872</v>
      </c>
      <c r="O2023" s="72">
        <v>159777</v>
      </c>
      <c r="P2023" s="72"/>
      <c r="Q2023" s="74">
        <v>86.8</v>
      </c>
      <c r="R2023" s="74"/>
      <c r="S2023" s="15">
        <v>17.3</v>
      </c>
      <c r="T2023" s="71" t="s">
        <v>3617</v>
      </c>
      <c r="U2023" s="71"/>
    </row>
    <row r="2024" spans="1:21">
      <c r="A2024" s="2"/>
      <c r="B2024" s="5" t="s">
        <v>18</v>
      </c>
      <c r="C2024" s="14"/>
      <c r="D2024" s="14"/>
      <c r="E2024" s="14"/>
      <c r="F2024" s="53" t="s">
        <v>18</v>
      </c>
      <c r="G2024" s="14"/>
      <c r="H2024" s="53" t="s">
        <v>18</v>
      </c>
      <c r="I2024" s="5" t="s">
        <v>23</v>
      </c>
      <c r="J2024" s="13" t="s">
        <v>2471</v>
      </c>
      <c r="K2024" s="13" t="s">
        <v>1878</v>
      </c>
      <c r="L2024" s="14">
        <v>83765</v>
      </c>
      <c r="M2024" s="14">
        <v>84599</v>
      </c>
      <c r="N2024" s="14">
        <v>91765</v>
      </c>
      <c r="O2024" s="72">
        <v>84591</v>
      </c>
      <c r="P2024" s="72"/>
      <c r="Q2024" s="70" t="s">
        <v>69</v>
      </c>
      <c r="R2024" s="70"/>
      <c r="S2024" s="15">
        <v>0</v>
      </c>
      <c r="T2024" s="71" t="s">
        <v>2467</v>
      </c>
      <c r="U2024" s="71"/>
    </row>
    <row r="2025" spans="1:21">
      <c r="A2025" s="2"/>
      <c r="B2025" s="5" t="s">
        <v>29</v>
      </c>
      <c r="C2025" s="14">
        <v>647752685</v>
      </c>
      <c r="D2025" s="14">
        <v>2419248217</v>
      </c>
      <c r="E2025" s="14">
        <f t="shared" ref="E2025:E2026" si="500">D2025-C2025</f>
        <v>1771495532</v>
      </c>
      <c r="F2025" s="53">
        <f t="shared" ref="F2025:F2026" si="501">IFERROR((D2025/C2025-1)*100,0)</f>
        <v>273.48331747941728</v>
      </c>
      <c r="G2025" s="14">
        <v>2544757336</v>
      </c>
      <c r="H2025" s="53">
        <v>95.1</v>
      </c>
      <c r="I2025" s="5" t="s">
        <v>18</v>
      </c>
      <c r="J2025" s="13" t="s">
        <v>18</v>
      </c>
      <c r="K2025" s="13" t="s">
        <v>18</v>
      </c>
      <c r="L2025" s="14"/>
      <c r="M2025" s="14"/>
      <c r="N2025" s="14"/>
      <c r="O2025" s="72"/>
      <c r="P2025" s="72"/>
      <c r="Q2025" s="70" t="s">
        <v>18</v>
      </c>
      <c r="R2025" s="70"/>
      <c r="S2025" s="12" t="s">
        <v>18</v>
      </c>
      <c r="T2025" s="71" t="s">
        <v>18</v>
      </c>
      <c r="U2025" s="71"/>
    </row>
    <row r="2026" spans="1:21">
      <c r="A2026" s="13" t="s">
        <v>2472</v>
      </c>
      <c r="B2026" s="5" t="s">
        <v>165</v>
      </c>
      <c r="C2026" s="14">
        <v>254325949</v>
      </c>
      <c r="D2026" s="14">
        <v>893721325</v>
      </c>
      <c r="E2026" s="14">
        <f t="shared" si="500"/>
        <v>639395376</v>
      </c>
      <c r="F2026" s="53">
        <f t="shared" si="501"/>
        <v>251.40784041663008</v>
      </c>
      <c r="G2026" s="14">
        <v>1550945000</v>
      </c>
      <c r="H2026" s="53">
        <v>57.6</v>
      </c>
      <c r="I2026" s="5" t="s">
        <v>18</v>
      </c>
      <c r="J2026" s="13" t="s">
        <v>18</v>
      </c>
      <c r="K2026" s="13" t="s">
        <v>18</v>
      </c>
      <c r="L2026" s="14"/>
      <c r="M2026" s="14"/>
      <c r="N2026" s="14"/>
      <c r="O2026" s="72"/>
      <c r="P2026" s="72"/>
      <c r="Q2026" s="70" t="s">
        <v>18</v>
      </c>
      <c r="R2026" s="70"/>
      <c r="S2026" s="12" t="s">
        <v>18</v>
      </c>
      <c r="T2026" s="71" t="s">
        <v>18</v>
      </c>
      <c r="U2026" s="71"/>
    </row>
    <row r="2027" spans="1:21" ht="27.75" customHeight="1">
      <c r="A2027" s="13" t="s">
        <v>2466</v>
      </c>
      <c r="B2027" s="5" t="s">
        <v>18</v>
      </c>
      <c r="C2027" s="14"/>
      <c r="D2027" s="14"/>
      <c r="E2027" s="14"/>
      <c r="F2027" s="53" t="s">
        <v>18</v>
      </c>
      <c r="G2027" s="14"/>
      <c r="H2027" s="53" t="s">
        <v>18</v>
      </c>
      <c r="I2027" s="5" t="s">
        <v>23</v>
      </c>
      <c r="J2027" s="13" t="s">
        <v>2473</v>
      </c>
      <c r="K2027" s="13" t="s">
        <v>1526</v>
      </c>
      <c r="L2027" s="14">
        <v>54055</v>
      </c>
      <c r="M2027" s="14">
        <v>54487</v>
      </c>
      <c r="N2027" s="14">
        <v>67403</v>
      </c>
      <c r="O2027" s="72">
        <v>66757</v>
      </c>
      <c r="P2027" s="72"/>
      <c r="Q2027" s="70" t="s">
        <v>69</v>
      </c>
      <c r="R2027" s="70"/>
      <c r="S2027" s="15">
        <v>22.5</v>
      </c>
      <c r="T2027" s="71" t="s">
        <v>3618</v>
      </c>
      <c r="U2027" s="71"/>
    </row>
    <row r="2028" spans="1:21">
      <c r="A2028" s="2"/>
      <c r="B2028" s="5" t="s">
        <v>29</v>
      </c>
      <c r="C2028" s="14">
        <v>254325949</v>
      </c>
      <c r="D2028" s="14">
        <v>893721325</v>
      </c>
      <c r="E2028" s="14">
        <f t="shared" ref="E2028:E2029" si="502">D2028-C2028</f>
        <v>639395376</v>
      </c>
      <c r="F2028" s="53">
        <f t="shared" ref="F2028:F2029" si="503">IFERROR((D2028/C2028-1)*100,0)</f>
        <v>251.40784041663008</v>
      </c>
      <c r="G2028" s="14">
        <v>1550945000</v>
      </c>
      <c r="H2028" s="53">
        <v>57.6</v>
      </c>
      <c r="I2028" s="5" t="s">
        <v>18</v>
      </c>
      <c r="J2028" s="13" t="s">
        <v>18</v>
      </c>
      <c r="K2028" s="13" t="s">
        <v>18</v>
      </c>
      <c r="L2028" s="14"/>
      <c r="M2028" s="14"/>
      <c r="N2028" s="14"/>
      <c r="O2028" s="72"/>
      <c r="P2028" s="72"/>
      <c r="Q2028" s="70" t="s">
        <v>18</v>
      </c>
      <c r="R2028" s="70"/>
      <c r="S2028" s="12" t="s">
        <v>18</v>
      </c>
      <c r="T2028" s="71" t="s">
        <v>18</v>
      </c>
      <c r="U2028" s="71"/>
    </row>
    <row r="2029" spans="1:21">
      <c r="A2029" s="13" t="s">
        <v>2474</v>
      </c>
      <c r="B2029" s="5" t="s">
        <v>165</v>
      </c>
      <c r="C2029" s="14">
        <v>19326045578</v>
      </c>
      <c r="D2029" s="14">
        <v>32716351600</v>
      </c>
      <c r="E2029" s="14">
        <f t="shared" si="502"/>
        <v>13390306022</v>
      </c>
      <c r="F2029" s="53">
        <f t="shared" si="503"/>
        <v>69.286321239162291</v>
      </c>
      <c r="G2029" s="14">
        <v>40767175450</v>
      </c>
      <c r="H2029" s="53">
        <v>80.3</v>
      </c>
      <c r="I2029" s="5" t="s">
        <v>18</v>
      </c>
      <c r="J2029" s="13" t="s">
        <v>18</v>
      </c>
      <c r="K2029" s="13" t="s">
        <v>18</v>
      </c>
      <c r="L2029" s="14"/>
      <c r="M2029" s="14"/>
      <c r="N2029" s="14"/>
      <c r="O2029" s="72"/>
      <c r="P2029" s="72"/>
      <c r="Q2029" s="70" t="s">
        <v>18</v>
      </c>
      <c r="R2029" s="70"/>
      <c r="S2029" s="12" t="s">
        <v>18</v>
      </c>
      <c r="T2029" s="71" t="s">
        <v>18</v>
      </c>
      <c r="U2029" s="71"/>
    </row>
    <row r="2030" spans="1:21">
      <c r="A2030" s="13" t="s">
        <v>2466</v>
      </c>
      <c r="B2030" s="5" t="s">
        <v>18</v>
      </c>
      <c r="C2030" s="14"/>
      <c r="D2030" s="14"/>
      <c r="E2030" s="14"/>
      <c r="F2030" s="53" t="s">
        <v>18</v>
      </c>
      <c r="G2030" s="14"/>
      <c r="H2030" s="53" t="s">
        <v>18</v>
      </c>
      <c r="I2030" s="5" t="s">
        <v>23</v>
      </c>
      <c r="J2030" s="13" t="s">
        <v>2475</v>
      </c>
      <c r="K2030" s="13" t="s">
        <v>1878</v>
      </c>
      <c r="L2030" s="14">
        <v>253</v>
      </c>
      <c r="M2030" s="14">
        <v>179</v>
      </c>
      <c r="N2030" s="14">
        <v>184</v>
      </c>
      <c r="O2030" s="72">
        <v>165</v>
      </c>
      <c r="P2030" s="72"/>
      <c r="Q2030" s="74">
        <v>65.2</v>
      </c>
      <c r="R2030" s="74"/>
      <c r="S2030" s="15">
        <v>-7.8</v>
      </c>
      <c r="T2030" s="71" t="s">
        <v>2467</v>
      </c>
      <c r="U2030" s="71"/>
    </row>
    <row r="2031" spans="1:21">
      <c r="A2031" s="2"/>
      <c r="B2031" s="5" t="s">
        <v>18</v>
      </c>
      <c r="C2031" s="14"/>
      <c r="D2031" s="14"/>
      <c r="E2031" s="14"/>
      <c r="F2031" s="53" t="s">
        <v>18</v>
      </c>
      <c r="G2031" s="14"/>
      <c r="H2031" s="53" t="s">
        <v>18</v>
      </c>
      <c r="I2031" s="5" t="s">
        <v>23</v>
      </c>
      <c r="J2031" s="13" t="s">
        <v>2476</v>
      </c>
      <c r="K2031" s="13" t="s">
        <v>1526</v>
      </c>
      <c r="L2031" s="14">
        <v>3286643</v>
      </c>
      <c r="M2031" s="14">
        <v>3286734</v>
      </c>
      <c r="N2031" s="14">
        <v>3139738</v>
      </c>
      <c r="O2031" s="72">
        <v>3489879</v>
      </c>
      <c r="P2031" s="72"/>
      <c r="Q2031" s="70" t="s">
        <v>69</v>
      </c>
      <c r="R2031" s="70"/>
      <c r="S2031" s="15">
        <v>6.2</v>
      </c>
      <c r="T2031" s="71" t="s">
        <v>2467</v>
      </c>
      <c r="U2031" s="71"/>
    </row>
    <row r="2032" spans="1:21">
      <c r="A2032" s="2"/>
      <c r="B2032" s="5" t="s">
        <v>18</v>
      </c>
      <c r="C2032" s="14"/>
      <c r="D2032" s="14"/>
      <c r="E2032" s="14"/>
      <c r="F2032" s="53" t="s">
        <v>18</v>
      </c>
      <c r="G2032" s="14"/>
      <c r="H2032" s="53" t="s">
        <v>18</v>
      </c>
      <c r="I2032" s="5" t="s">
        <v>23</v>
      </c>
      <c r="J2032" s="13" t="s">
        <v>2477</v>
      </c>
      <c r="K2032" s="13" t="s">
        <v>1526</v>
      </c>
      <c r="L2032" s="14">
        <v>85405</v>
      </c>
      <c r="M2032" s="14">
        <v>85369</v>
      </c>
      <c r="N2032" s="14">
        <v>86080</v>
      </c>
      <c r="O2032" s="72">
        <v>88345</v>
      </c>
      <c r="P2032" s="72"/>
      <c r="Q2032" s="70" t="s">
        <v>69</v>
      </c>
      <c r="R2032" s="70"/>
      <c r="S2032" s="15">
        <v>3.5</v>
      </c>
      <c r="T2032" s="71" t="s">
        <v>2467</v>
      </c>
      <c r="U2032" s="71"/>
    </row>
    <row r="2033" spans="1:21">
      <c r="A2033" s="2"/>
      <c r="B2033" s="5" t="s">
        <v>18</v>
      </c>
      <c r="C2033" s="14"/>
      <c r="D2033" s="14"/>
      <c r="E2033" s="14"/>
      <c r="F2033" s="53" t="s">
        <v>18</v>
      </c>
      <c r="G2033" s="14"/>
      <c r="H2033" s="53" t="s">
        <v>18</v>
      </c>
      <c r="I2033" s="5" t="s">
        <v>23</v>
      </c>
      <c r="J2033" s="13" t="s">
        <v>2478</v>
      </c>
      <c r="K2033" s="13" t="s">
        <v>1526</v>
      </c>
      <c r="L2033" s="14">
        <v>89773</v>
      </c>
      <c r="M2033" s="14">
        <v>67226</v>
      </c>
      <c r="N2033" s="14">
        <v>69756</v>
      </c>
      <c r="O2033" s="72">
        <v>66623</v>
      </c>
      <c r="P2033" s="72"/>
      <c r="Q2033" s="74">
        <v>74.2</v>
      </c>
      <c r="R2033" s="74"/>
      <c r="S2033" s="15">
        <v>-0.9</v>
      </c>
      <c r="T2033" s="71" t="s">
        <v>2467</v>
      </c>
      <c r="U2033" s="71"/>
    </row>
    <row r="2034" spans="1:21" ht="28.5" customHeight="1">
      <c r="A2034" s="2"/>
      <c r="B2034" s="5" t="s">
        <v>18</v>
      </c>
      <c r="C2034" s="14"/>
      <c r="D2034" s="14"/>
      <c r="E2034" s="14"/>
      <c r="F2034" s="53" t="s">
        <v>18</v>
      </c>
      <c r="G2034" s="14"/>
      <c r="H2034" s="53" t="s">
        <v>18</v>
      </c>
      <c r="I2034" s="5" t="s">
        <v>23</v>
      </c>
      <c r="J2034" s="13" t="s">
        <v>2479</v>
      </c>
      <c r="K2034" s="13" t="s">
        <v>1878</v>
      </c>
      <c r="L2034" s="14">
        <v>33782</v>
      </c>
      <c r="M2034" s="14">
        <v>25506</v>
      </c>
      <c r="N2034" s="14">
        <v>24231</v>
      </c>
      <c r="O2034" s="72">
        <v>21729</v>
      </c>
      <c r="P2034" s="72"/>
      <c r="Q2034" s="74">
        <v>64.3</v>
      </c>
      <c r="R2034" s="74"/>
      <c r="S2034" s="15">
        <v>-14.8</v>
      </c>
      <c r="T2034" s="71" t="s">
        <v>3617</v>
      </c>
      <c r="U2034" s="71"/>
    </row>
    <row r="2035" spans="1:21" ht="28.5" customHeight="1">
      <c r="A2035" s="2"/>
      <c r="B2035" s="5" t="s">
        <v>18</v>
      </c>
      <c r="C2035" s="14"/>
      <c r="D2035" s="14"/>
      <c r="E2035" s="14"/>
      <c r="F2035" s="53" t="s">
        <v>18</v>
      </c>
      <c r="G2035" s="14"/>
      <c r="H2035" s="53" t="s">
        <v>18</v>
      </c>
      <c r="I2035" s="5" t="s">
        <v>23</v>
      </c>
      <c r="J2035" s="13" t="s">
        <v>2480</v>
      </c>
      <c r="K2035" s="13" t="s">
        <v>1878</v>
      </c>
      <c r="L2035" s="14">
        <v>135307</v>
      </c>
      <c r="M2035" s="14">
        <v>96525</v>
      </c>
      <c r="N2035" s="14">
        <v>91638</v>
      </c>
      <c r="O2035" s="72">
        <v>84699</v>
      </c>
      <c r="P2035" s="72"/>
      <c r="Q2035" s="74">
        <v>62.6</v>
      </c>
      <c r="R2035" s="74"/>
      <c r="S2035" s="15">
        <v>-12.3</v>
      </c>
      <c r="T2035" s="71" t="s">
        <v>3617</v>
      </c>
      <c r="U2035" s="71"/>
    </row>
    <row r="2036" spans="1:21" ht="28.5" customHeight="1">
      <c r="A2036" s="2"/>
      <c r="B2036" s="5" t="s">
        <v>18</v>
      </c>
      <c r="C2036" s="14"/>
      <c r="D2036" s="14"/>
      <c r="E2036" s="14"/>
      <c r="F2036" s="53" t="s">
        <v>18</v>
      </c>
      <c r="G2036" s="14"/>
      <c r="H2036" s="53" t="s">
        <v>18</v>
      </c>
      <c r="I2036" s="5" t="s">
        <v>23</v>
      </c>
      <c r="J2036" s="13" t="s">
        <v>2481</v>
      </c>
      <c r="K2036" s="13" t="s">
        <v>1526</v>
      </c>
      <c r="L2036" s="14">
        <v>51016</v>
      </c>
      <c r="M2036" s="14">
        <v>51352</v>
      </c>
      <c r="N2036" s="14">
        <v>59444</v>
      </c>
      <c r="O2036" s="72">
        <v>57040</v>
      </c>
      <c r="P2036" s="72"/>
      <c r="Q2036" s="70" t="s">
        <v>69</v>
      </c>
      <c r="R2036" s="70"/>
      <c r="S2036" s="15">
        <v>11.1</v>
      </c>
      <c r="T2036" s="71" t="s">
        <v>3617</v>
      </c>
      <c r="U2036" s="71"/>
    </row>
    <row r="2037" spans="1:21">
      <c r="A2037" s="2"/>
      <c r="B2037" s="5" t="s">
        <v>18</v>
      </c>
      <c r="C2037" s="14"/>
      <c r="D2037" s="14"/>
      <c r="E2037" s="14"/>
      <c r="F2037" s="53" t="s">
        <v>18</v>
      </c>
      <c r="G2037" s="14"/>
      <c r="H2037" s="53" t="s">
        <v>18</v>
      </c>
      <c r="I2037" s="5" t="s">
        <v>23</v>
      </c>
      <c r="J2037" s="13" t="s">
        <v>2482</v>
      </c>
      <c r="K2037" s="13" t="s">
        <v>1526</v>
      </c>
      <c r="L2037" s="14">
        <v>2996466</v>
      </c>
      <c r="M2037" s="14">
        <v>2965077</v>
      </c>
      <c r="N2037" s="14">
        <v>2723760</v>
      </c>
      <c r="O2037" s="72">
        <v>2957868</v>
      </c>
      <c r="P2037" s="72"/>
      <c r="Q2037" s="74">
        <v>98.7</v>
      </c>
      <c r="R2037" s="74"/>
      <c r="S2037" s="15">
        <v>-0.2</v>
      </c>
      <c r="T2037" s="71" t="s">
        <v>2467</v>
      </c>
      <c r="U2037" s="71"/>
    </row>
    <row r="2038" spans="1:21">
      <c r="A2038" s="2"/>
      <c r="B2038" s="5" t="s">
        <v>29</v>
      </c>
      <c r="C2038" s="14">
        <v>19326045578</v>
      </c>
      <c r="D2038" s="14">
        <v>32716351600</v>
      </c>
      <c r="E2038" s="14">
        <f t="shared" ref="E2038:E2039" si="504">D2038-C2038</f>
        <v>13390306022</v>
      </c>
      <c r="F2038" s="53">
        <f t="shared" ref="F2038:F2039" si="505">IFERROR((D2038/C2038-1)*100,0)</f>
        <v>69.286321239162291</v>
      </c>
      <c r="G2038" s="14">
        <v>40767175450</v>
      </c>
      <c r="H2038" s="53">
        <v>80.3</v>
      </c>
      <c r="I2038" s="5" t="s">
        <v>18</v>
      </c>
      <c r="J2038" s="13" t="s">
        <v>18</v>
      </c>
      <c r="K2038" s="13" t="s">
        <v>18</v>
      </c>
      <c r="L2038" s="14"/>
      <c r="M2038" s="14"/>
      <c r="N2038" s="14"/>
      <c r="O2038" s="72"/>
      <c r="P2038" s="72"/>
      <c r="Q2038" s="70" t="s">
        <v>18</v>
      </c>
      <c r="R2038" s="70"/>
      <c r="S2038" s="12" t="s">
        <v>18</v>
      </c>
      <c r="T2038" s="71" t="s">
        <v>18</v>
      </c>
      <c r="U2038" s="71"/>
    </row>
    <row r="2039" spans="1:21" ht="25.5">
      <c r="A2039" s="13" t="s">
        <v>2483</v>
      </c>
      <c r="B2039" s="5" t="s">
        <v>165</v>
      </c>
      <c r="C2039" s="14">
        <v>3745733047</v>
      </c>
      <c r="D2039" s="14">
        <v>5811416341</v>
      </c>
      <c r="E2039" s="14">
        <f t="shared" si="504"/>
        <v>2065683294</v>
      </c>
      <c r="F2039" s="53">
        <f t="shared" si="505"/>
        <v>55.147637807622971</v>
      </c>
      <c r="G2039" s="14">
        <v>6957158840</v>
      </c>
      <c r="H2039" s="53">
        <v>83.5</v>
      </c>
      <c r="I2039" s="5" t="s">
        <v>18</v>
      </c>
      <c r="J2039" s="13" t="s">
        <v>18</v>
      </c>
      <c r="K2039" s="13" t="s">
        <v>18</v>
      </c>
      <c r="L2039" s="14"/>
      <c r="M2039" s="14"/>
      <c r="N2039" s="14"/>
      <c r="O2039" s="72"/>
      <c r="P2039" s="72"/>
      <c r="Q2039" s="70" t="s">
        <v>18</v>
      </c>
      <c r="R2039" s="70"/>
      <c r="S2039" s="12" t="s">
        <v>18</v>
      </c>
      <c r="T2039" s="71" t="s">
        <v>18</v>
      </c>
      <c r="U2039" s="71"/>
    </row>
    <row r="2040" spans="1:21">
      <c r="A2040" s="13" t="s">
        <v>2466</v>
      </c>
      <c r="B2040" s="5" t="s">
        <v>18</v>
      </c>
      <c r="C2040" s="14"/>
      <c r="D2040" s="14"/>
      <c r="E2040" s="14"/>
      <c r="F2040" s="53" t="s">
        <v>18</v>
      </c>
      <c r="G2040" s="14"/>
      <c r="H2040" s="53" t="s">
        <v>18</v>
      </c>
      <c r="I2040" s="5" t="s">
        <v>23</v>
      </c>
      <c r="J2040" s="13" t="s">
        <v>2476</v>
      </c>
      <c r="K2040" s="13" t="s">
        <v>1526</v>
      </c>
      <c r="L2040" s="14">
        <v>182055</v>
      </c>
      <c r="M2040" s="14">
        <v>181767</v>
      </c>
      <c r="N2040" s="14">
        <v>176171</v>
      </c>
      <c r="O2040" s="72">
        <v>181431</v>
      </c>
      <c r="P2040" s="72"/>
      <c r="Q2040" s="70" t="s">
        <v>69</v>
      </c>
      <c r="R2040" s="70"/>
      <c r="S2040" s="15">
        <v>-0.2</v>
      </c>
      <c r="T2040" s="71" t="s">
        <v>2467</v>
      </c>
      <c r="U2040" s="71"/>
    </row>
    <row r="2041" spans="1:21">
      <c r="A2041" s="2"/>
      <c r="B2041" s="5" t="s">
        <v>18</v>
      </c>
      <c r="C2041" s="14"/>
      <c r="D2041" s="14"/>
      <c r="E2041" s="14"/>
      <c r="F2041" s="53" t="s">
        <v>18</v>
      </c>
      <c r="G2041" s="14"/>
      <c r="H2041" s="53" t="s">
        <v>18</v>
      </c>
      <c r="I2041" s="5" t="s">
        <v>23</v>
      </c>
      <c r="J2041" s="13" t="s">
        <v>2477</v>
      </c>
      <c r="K2041" s="13" t="s">
        <v>1526</v>
      </c>
      <c r="L2041" s="14">
        <v>93692</v>
      </c>
      <c r="M2041" s="14">
        <v>93013</v>
      </c>
      <c r="N2041" s="14">
        <v>87966</v>
      </c>
      <c r="O2041" s="72">
        <v>92852</v>
      </c>
      <c r="P2041" s="72"/>
      <c r="Q2041" s="70" t="s">
        <v>69</v>
      </c>
      <c r="R2041" s="70"/>
      <c r="S2041" s="15">
        <v>-0.2</v>
      </c>
      <c r="T2041" s="71" t="s">
        <v>2467</v>
      </c>
      <c r="U2041" s="71"/>
    </row>
    <row r="2042" spans="1:21">
      <c r="A2042" s="2"/>
      <c r="B2042" s="5" t="s">
        <v>18</v>
      </c>
      <c r="C2042" s="14"/>
      <c r="D2042" s="14"/>
      <c r="E2042" s="14"/>
      <c r="F2042" s="53" t="s">
        <v>18</v>
      </c>
      <c r="G2042" s="14"/>
      <c r="H2042" s="53" t="s">
        <v>18</v>
      </c>
      <c r="I2042" s="5" t="s">
        <v>23</v>
      </c>
      <c r="J2042" s="13" t="s">
        <v>2482</v>
      </c>
      <c r="K2042" s="13" t="s">
        <v>1526</v>
      </c>
      <c r="L2042" s="14">
        <v>199301</v>
      </c>
      <c r="M2042" s="14">
        <v>196586</v>
      </c>
      <c r="N2042" s="14">
        <v>159590</v>
      </c>
      <c r="O2042" s="72">
        <v>184961</v>
      </c>
      <c r="P2042" s="72"/>
      <c r="Q2042" s="74">
        <v>92.8</v>
      </c>
      <c r="R2042" s="74"/>
      <c r="S2042" s="15">
        <v>-5.9</v>
      </c>
      <c r="T2042" s="71" t="s">
        <v>2467</v>
      </c>
      <c r="U2042" s="71"/>
    </row>
    <row r="2043" spans="1:21">
      <c r="A2043" s="2"/>
      <c r="B2043" s="5" t="s">
        <v>18</v>
      </c>
      <c r="C2043" s="14"/>
      <c r="D2043" s="14"/>
      <c r="E2043" s="14"/>
      <c r="F2043" s="53" t="s">
        <v>18</v>
      </c>
      <c r="G2043" s="14"/>
      <c r="H2043" s="53" t="s">
        <v>18</v>
      </c>
      <c r="I2043" s="5" t="s">
        <v>23</v>
      </c>
      <c r="J2043" s="13" t="s">
        <v>2484</v>
      </c>
      <c r="K2043" s="13" t="s">
        <v>1526</v>
      </c>
      <c r="L2043" s="14">
        <v>717634</v>
      </c>
      <c r="M2043" s="14">
        <v>716820</v>
      </c>
      <c r="N2043" s="14">
        <v>676359</v>
      </c>
      <c r="O2043" s="72">
        <v>701120</v>
      </c>
      <c r="P2043" s="72"/>
      <c r="Q2043" s="70" t="s">
        <v>69</v>
      </c>
      <c r="R2043" s="70"/>
      <c r="S2043" s="15">
        <v>-2.2000000000000002</v>
      </c>
      <c r="T2043" s="71" t="s">
        <v>2467</v>
      </c>
      <c r="U2043" s="71"/>
    </row>
    <row r="2044" spans="1:21">
      <c r="A2044" s="2"/>
      <c r="B2044" s="5" t="s">
        <v>29</v>
      </c>
      <c r="C2044" s="14">
        <v>3745733047</v>
      </c>
      <c r="D2044" s="14">
        <v>5811416341</v>
      </c>
      <c r="E2044" s="14">
        <f t="shared" ref="E2044:E2045" si="506">D2044-C2044</f>
        <v>2065683294</v>
      </c>
      <c r="F2044" s="53">
        <f t="shared" ref="F2044:F2045" si="507">IFERROR((D2044/C2044-1)*100,0)</f>
        <v>55.147637807622971</v>
      </c>
      <c r="G2044" s="14">
        <v>6957158840</v>
      </c>
      <c r="H2044" s="53">
        <v>83.5</v>
      </c>
      <c r="I2044" s="5" t="s">
        <v>18</v>
      </c>
      <c r="J2044" s="13" t="s">
        <v>18</v>
      </c>
      <c r="K2044" s="13" t="s">
        <v>18</v>
      </c>
      <c r="L2044" s="14"/>
      <c r="M2044" s="14"/>
      <c r="N2044" s="14"/>
      <c r="O2044" s="72"/>
      <c r="P2044" s="72"/>
      <c r="Q2044" s="70" t="s">
        <v>18</v>
      </c>
      <c r="R2044" s="70"/>
      <c r="S2044" s="12" t="s">
        <v>18</v>
      </c>
      <c r="T2044" s="71" t="s">
        <v>18</v>
      </c>
      <c r="U2044" s="71"/>
    </row>
    <row r="2045" spans="1:21" ht="25.5">
      <c r="A2045" s="13" t="s">
        <v>2485</v>
      </c>
      <c r="B2045" s="5" t="s">
        <v>165</v>
      </c>
      <c r="C2045" s="14">
        <v>24196453851</v>
      </c>
      <c r="D2045" s="14">
        <v>35448987474</v>
      </c>
      <c r="E2045" s="14">
        <f t="shared" si="506"/>
        <v>11252533623</v>
      </c>
      <c r="F2045" s="53">
        <f t="shared" si="507"/>
        <v>46.504887419835498</v>
      </c>
      <c r="G2045" s="14">
        <v>41107035190</v>
      </c>
      <c r="H2045" s="53">
        <v>86.2</v>
      </c>
      <c r="I2045" s="5" t="s">
        <v>18</v>
      </c>
      <c r="J2045" s="13" t="s">
        <v>18</v>
      </c>
      <c r="K2045" s="13" t="s">
        <v>18</v>
      </c>
      <c r="L2045" s="14"/>
      <c r="M2045" s="14"/>
      <c r="N2045" s="14"/>
      <c r="O2045" s="72"/>
      <c r="P2045" s="72"/>
      <c r="Q2045" s="70" t="s">
        <v>18</v>
      </c>
      <c r="R2045" s="70"/>
      <c r="S2045" s="12" t="s">
        <v>18</v>
      </c>
      <c r="T2045" s="71" t="s">
        <v>18</v>
      </c>
      <c r="U2045" s="71"/>
    </row>
    <row r="2046" spans="1:21">
      <c r="A2046" s="13" t="s">
        <v>2466</v>
      </c>
      <c r="B2046" s="5" t="s">
        <v>18</v>
      </c>
      <c r="C2046" s="14"/>
      <c r="D2046" s="14"/>
      <c r="E2046" s="14"/>
      <c r="F2046" s="53" t="s">
        <v>18</v>
      </c>
      <c r="G2046" s="14"/>
      <c r="H2046" s="53" t="s">
        <v>18</v>
      </c>
      <c r="I2046" s="5" t="s">
        <v>23</v>
      </c>
      <c r="J2046" s="13" t="s">
        <v>2482</v>
      </c>
      <c r="K2046" s="13" t="s">
        <v>1526</v>
      </c>
      <c r="L2046" s="14">
        <v>3035593</v>
      </c>
      <c r="M2046" s="14">
        <v>3002827</v>
      </c>
      <c r="N2046" s="14">
        <v>2569663</v>
      </c>
      <c r="O2046" s="72">
        <v>2912514</v>
      </c>
      <c r="P2046" s="72"/>
      <c r="Q2046" s="74">
        <v>95.9</v>
      </c>
      <c r="R2046" s="74"/>
      <c r="S2046" s="15">
        <v>-3</v>
      </c>
      <c r="T2046" s="71" t="s">
        <v>2467</v>
      </c>
      <c r="U2046" s="71"/>
    </row>
    <row r="2047" spans="1:21">
      <c r="A2047" s="2"/>
      <c r="B2047" s="5" t="s">
        <v>18</v>
      </c>
      <c r="C2047" s="14"/>
      <c r="D2047" s="14"/>
      <c r="E2047" s="14"/>
      <c r="F2047" s="53" t="s">
        <v>18</v>
      </c>
      <c r="G2047" s="14"/>
      <c r="H2047" s="53" t="s">
        <v>18</v>
      </c>
      <c r="I2047" s="5" t="s">
        <v>23</v>
      </c>
      <c r="J2047" s="13" t="s">
        <v>2486</v>
      </c>
      <c r="K2047" s="13" t="s">
        <v>1526</v>
      </c>
      <c r="L2047" s="14">
        <v>3777684</v>
      </c>
      <c r="M2047" s="14">
        <v>3769539</v>
      </c>
      <c r="N2047" s="14">
        <v>3533047</v>
      </c>
      <c r="O2047" s="72">
        <v>3833152</v>
      </c>
      <c r="P2047" s="72"/>
      <c r="Q2047" s="70" t="s">
        <v>69</v>
      </c>
      <c r="R2047" s="70"/>
      <c r="S2047" s="15">
        <v>1.7</v>
      </c>
      <c r="T2047" s="71" t="s">
        <v>2467</v>
      </c>
      <c r="U2047" s="71"/>
    </row>
    <row r="2048" spans="1:21">
      <c r="A2048" s="2"/>
      <c r="B2048" s="5" t="s">
        <v>18</v>
      </c>
      <c r="C2048" s="14"/>
      <c r="D2048" s="14"/>
      <c r="E2048" s="14"/>
      <c r="F2048" s="53" t="s">
        <v>18</v>
      </c>
      <c r="G2048" s="14"/>
      <c r="H2048" s="53" t="s">
        <v>18</v>
      </c>
      <c r="I2048" s="5" t="s">
        <v>23</v>
      </c>
      <c r="J2048" s="13" t="s">
        <v>2487</v>
      </c>
      <c r="K2048" s="13" t="s">
        <v>1526</v>
      </c>
      <c r="L2048" s="14">
        <v>165184</v>
      </c>
      <c r="M2048" s="14">
        <v>164769</v>
      </c>
      <c r="N2048" s="14">
        <v>154375</v>
      </c>
      <c r="O2048" s="72">
        <v>156671</v>
      </c>
      <c r="P2048" s="72"/>
      <c r="Q2048" s="70" t="s">
        <v>69</v>
      </c>
      <c r="R2048" s="70"/>
      <c r="S2048" s="15">
        <v>-4.9000000000000004</v>
      </c>
      <c r="T2048" s="71" t="s">
        <v>2467</v>
      </c>
      <c r="U2048" s="71"/>
    </row>
    <row r="2049" spans="1:21">
      <c r="A2049" s="2"/>
      <c r="B2049" s="5" t="s">
        <v>29</v>
      </c>
      <c r="C2049" s="14">
        <v>24196453851</v>
      </c>
      <c r="D2049" s="14">
        <v>35448987474</v>
      </c>
      <c r="E2049" s="14">
        <f t="shared" ref="E2049:E2050" si="508">D2049-C2049</f>
        <v>11252533623</v>
      </c>
      <c r="F2049" s="53">
        <f t="shared" ref="F2049:F2050" si="509">IFERROR((D2049/C2049-1)*100,0)</f>
        <v>46.504887419835498</v>
      </c>
      <c r="G2049" s="14">
        <v>41107035190</v>
      </c>
      <c r="H2049" s="53">
        <v>86.2</v>
      </c>
      <c r="I2049" s="5" t="s">
        <v>18</v>
      </c>
      <c r="J2049" s="13" t="s">
        <v>18</v>
      </c>
      <c r="K2049" s="13" t="s">
        <v>18</v>
      </c>
      <c r="L2049" s="14"/>
      <c r="M2049" s="14"/>
      <c r="N2049" s="14"/>
      <c r="O2049" s="72"/>
      <c r="P2049" s="72"/>
      <c r="Q2049" s="70" t="s">
        <v>18</v>
      </c>
      <c r="R2049" s="70"/>
      <c r="S2049" s="12" t="s">
        <v>18</v>
      </c>
      <c r="T2049" s="71" t="s">
        <v>18</v>
      </c>
      <c r="U2049" s="71"/>
    </row>
    <row r="2050" spans="1:21" ht="25.5">
      <c r="A2050" s="13" t="s">
        <v>2488</v>
      </c>
      <c r="B2050" s="5" t="s">
        <v>165</v>
      </c>
      <c r="C2050" s="14">
        <v>929428302</v>
      </c>
      <c r="D2050" s="14">
        <v>2027215477</v>
      </c>
      <c r="E2050" s="14">
        <f t="shared" si="508"/>
        <v>1097787175</v>
      </c>
      <c r="F2050" s="53">
        <f t="shared" si="509"/>
        <v>118.11423997286452</v>
      </c>
      <c r="G2050" s="14">
        <v>2458930520</v>
      </c>
      <c r="H2050" s="53">
        <v>82.4</v>
      </c>
      <c r="I2050" s="5" t="s">
        <v>18</v>
      </c>
      <c r="J2050" s="13" t="s">
        <v>18</v>
      </c>
      <c r="K2050" s="13" t="s">
        <v>18</v>
      </c>
      <c r="L2050" s="14"/>
      <c r="M2050" s="14"/>
      <c r="N2050" s="14"/>
      <c r="O2050" s="72"/>
      <c r="P2050" s="72"/>
      <c r="Q2050" s="70" t="s">
        <v>18</v>
      </c>
      <c r="R2050" s="70"/>
      <c r="S2050" s="12" t="s">
        <v>18</v>
      </c>
      <c r="T2050" s="71" t="s">
        <v>18</v>
      </c>
      <c r="U2050" s="71"/>
    </row>
    <row r="2051" spans="1:21">
      <c r="A2051" s="13" t="s">
        <v>2466</v>
      </c>
      <c r="B2051" s="5" t="s">
        <v>18</v>
      </c>
      <c r="C2051" s="14"/>
      <c r="D2051" s="14"/>
      <c r="E2051" s="14"/>
      <c r="F2051" s="53" t="s">
        <v>18</v>
      </c>
      <c r="G2051" s="14"/>
      <c r="H2051" s="53" t="s">
        <v>18</v>
      </c>
      <c r="I2051" s="5" t="s">
        <v>23</v>
      </c>
      <c r="J2051" s="13" t="s">
        <v>2476</v>
      </c>
      <c r="K2051" s="13" t="s">
        <v>1526</v>
      </c>
      <c r="L2051" s="14">
        <v>214185</v>
      </c>
      <c r="M2051" s="14">
        <v>215459</v>
      </c>
      <c r="N2051" s="14">
        <v>161521</v>
      </c>
      <c r="O2051" s="72">
        <v>227758</v>
      </c>
      <c r="P2051" s="72"/>
      <c r="Q2051" s="70" t="s">
        <v>69</v>
      </c>
      <c r="R2051" s="70"/>
      <c r="S2051" s="15">
        <v>5.7</v>
      </c>
      <c r="T2051" s="71" t="s">
        <v>2467</v>
      </c>
      <c r="U2051" s="71"/>
    </row>
    <row r="2052" spans="1:21">
      <c r="A2052" s="2"/>
      <c r="B2052" s="5" t="s">
        <v>18</v>
      </c>
      <c r="C2052" s="14"/>
      <c r="D2052" s="14"/>
      <c r="E2052" s="14"/>
      <c r="F2052" s="53" t="s">
        <v>18</v>
      </c>
      <c r="G2052" s="14"/>
      <c r="H2052" s="53" t="s">
        <v>18</v>
      </c>
      <c r="I2052" s="5" t="s">
        <v>23</v>
      </c>
      <c r="J2052" s="13" t="s">
        <v>2477</v>
      </c>
      <c r="K2052" s="13" t="s">
        <v>1526</v>
      </c>
      <c r="L2052" s="14">
        <v>9008</v>
      </c>
      <c r="M2052" s="14">
        <v>8995</v>
      </c>
      <c r="N2052" s="14">
        <v>8867</v>
      </c>
      <c r="O2052" s="72">
        <v>9164</v>
      </c>
      <c r="P2052" s="72"/>
      <c r="Q2052" s="70" t="s">
        <v>69</v>
      </c>
      <c r="R2052" s="70"/>
      <c r="S2052" s="15">
        <v>1.9</v>
      </c>
      <c r="T2052" s="71" t="s">
        <v>2467</v>
      </c>
      <c r="U2052" s="71"/>
    </row>
    <row r="2053" spans="1:21">
      <c r="A2053" s="2"/>
      <c r="B2053" s="5" t="s">
        <v>18</v>
      </c>
      <c r="C2053" s="14"/>
      <c r="D2053" s="14"/>
      <c r="E2053" s="14"/>
      <c r="F2053" s="53" t="s">
        <v>18</v>
      </c>
      <c r="G2053" s="14"/>
      <c r="H2053" s="53" t="s">
        <v>18</v>
      </c>
      <c r="I2053" s="5" t="s">
        <v>23</v>
      </c>
      <c r="J2053" s="13" t="s">
        <v>2478</v>
      </c>
      <c r="K2053" s="13" t="s">
        <v>1526</v>
      </c>
      <c r="L2053" s="14">
        <v>9400</v>
      </c>
      <c r="M2053" s="14">
        <v>7064</v>
      </c>
      <c r="N2053" s="14">
        <v>7019</v>
      </c>
      <c r="O2053" s="72">
        <v>7069</v>
      </c>
      <c r="P2053" s="72"/>
      <c r="Q2053" s="74">
        <v>75.2</v>
      </c>
      <c r="R2053" s="74"/>
      <c r="S2053" s="15">
        <v>0.1</v>
      </c>
      <c r="T2053" s="71" t="s">
        <v>2467</v>
      </c>
      <c r="U2053" s="71"/>
    </row>
    <row r="2054" spans="1:21" ht="12.75" customHeight="1">
      <c r="A2054" s="2"/>
      <c r="B2054" s="5" t="s">
        <v>18</v>
      </c>
      <c r="C2054" s="14"/>
      <c r="D2054" s="14"/>
      <c r="E2054" s="14"/>
      <c r="F2054" s="53" t="s">
        <v>18</v>
      </c>
      <c r="G2054" s="14"/>
      <c r="H2054" s="53" t="s">
        <v>18</v>
      </c>
      <c r="I2054" s="5" t="s">
        <v>23</v>
      </c>
      <c r="J2054" s="13" t="s">
        <v>2481</v>
      </c>
      <c r="K2054" s="13" t="s">
        <v>1526</v>
      </c>
      <c r="L2054" s="14">
        <v>3596</v>
      </c>
      <c r="M2054" s="14">
        <v>3679</v>
      </c>
      <c r="N2054" s="14">
        <v>4214</v>
      </c>
      <c r="O2054" s="72">
        <v>4811</v>
      </c>
      <c r="P2054" s="72"/>
      <c r="Q2054" s="70" t="s">
        <v>69</v>
      </c>
      <c r="R2054" s="70"/>
      <c r="S2054" s="15">
        <v>30.8</v>
      </c>
      <c r="T2054" s="71" t="s">
        <v>3617</v>
      </c>
      <c r="U2054" s="71"/>
    </row>
    <row r="2055" spans="1:21">
      <c r="A2055" s="2"/>
      <c r="B2055" s="5" t="s">
        <v>18</v>
      </c>
      <c r="C2055" s="14"/>
      <c r="D2055" s="14"/>
      <c r="E2055" s="14"/>
      <c r="F2055" s="53" t="s">
        <v>18</v>
      </c>
      <c r="G2055" s="14"/>
      <c r="H2055" s="53" t="s">
        <v>18</v>
      </c>
      <c r="I2055" s="5" t="s">
        <v>23</v>
      </c>
      <c r="J2055" s="13" t="s">
        <v>2482</v>
      </c>
      <c r="K2055" s="13" t="s">
        <v>1526</v>
      </c>
      <c r="L2055" s="14">
        <v>206238</v>
      </c>
      <c r="M2055" s="14">
        <v>205186</v>
      </c>
      <c r="N2055" s="14">
        <v>132981</v>
      </c>
      <c r="O2055" s="72">
        <v>210538</v>
      </c>
      <c r="P2055" s="72"/>
      <c r="Q2055" s="74">
        <v>102.1</v>
      </c>
      <c r="R2055" s="74"/>
      <c r="S2055" s="15">
        <v>2.6</v>
      </c>
      <c r="T2055" s="71" t="s">
        <v>2467</v>
      </c>
      <c r="U2055" s="71"/>
    </row>
    <row r="2056" spans="1:21">
      <c r="A2056" s="2"/>
      <c r="B2056" s="5" t="s">
        <v>29</v>
      </c>
      <c r="C2056" s="14">
        <v>929428302</v>
      </c>
      <c r="D2056" s="14">
        <v>2027215477</v>
      </c>
      <c r="E2056" s="14">
        <f t="shared" ref="E2056:E2057" si="510">D2056-C2056</f>
        <v>1097787175</v>
      </c>
      <c r="F2056" s="53">
        <f t="shared" ref="F2056:F2057" si="511">IFERROR((D2056/C2056-1)*100,0)</f>
        <v>118.11423997286452</v>
      </c>
      <c r="G2056" s="14">
        <v>2458930520</v>
      </c>
      <c r="H2056" s="53">
        <v>82.4</v>
      </c>
      <c r="I2056" s="5" t="s">
        <v>18</v>
      </c>
      <c r="J2056" s="13" t="s">
        <v>18</v>
      </c>
      <c r="K2056" s="13" t="s">
        <v>18</v>
      </c>
      <c r="L2056" s="14"/>
      <c r="M2056" s="14"/>
      <c r="N2056" s="14"/>
      <c r="O2056" s="72"/>
      <c r="P2056" s="72"/>
      <c r="Q2056" s="70" t="s">
        <v>18</v>
      </c>
      <c r="R2056" s="70"/>
      <c r="S2056" s="12" t="s">
        <v>18</v>
      </c>
      <c r="T2056" s="71" t="s">
        <v>18</v>
      </c>
      <c r="U2056" s="71"/>
    </row>
    <row r="2057" spans="1:21">
      <c r="A2057" s="13" t="s">
        <v>2489</v>
      </c>
      <c r="B2057" s="5" t="s">
        <v>165</v>
      </c>
      <c r="C2057" s="14">
        <v>13955214350</v>
      </c>
      <c r="D2057" s="14">
        <v>18711251066</v>
      </c>
      <c r="E2057" s="14">
        <f t="shared" si="510"/>
        <v>4756036716</v>
      </c>
      <c r="F2057" s="53">
        <f t="shared" si="511"/>
        <v>34.080714181219292</v>
      </c>
      <c r="G2057" s="14">
        <v>26986323000</v>
      </c>
      <c r="H2057" s="53">
        <v>69.3</v>
      </c>
      <c r="I2057" s="5" t="s">
        <v>18</v>
      </c>
      <c r="J2057" s="13" t="s">
        <v>18</v>
      </c>
      <c r="K2057" s="13" t="s">
        <v>18</v>
      </c>
      <c r="L2057" s="14"/>
      <c r="M2057" s="14"/>
      <c r="N2057" s="14"/>
      <c r="O2057" s="72"/>
      <c r="P2057" s="72"/>
      <c r="Q2057" s="70" t="s">
        <v>18</v>
      </c>
      <c r="R2057" s="70"/>
      <c r="S2057" s="12" t="s">
        <v>18</v>
      </c>
      <c r="T2057" s="71" t="s">
        <v>18</v>
      </c>
      <c r="U2057" s="71"/>
    </row>
    <row r="2058" spans="1:21">
      <c r="A2058" s="13" t="s">
        <v>2466</v>
      </c>
      <c r="B2058" s="5" t="s">
        <v>18</v>
      </c>
      <c r="C2058" s="14"/>
      <c r="D2058" s="14"/>
      <c r="E2058" s="14"/>
      <c r="F2058" s="53" t="s">
        <v>18</v>
      </c>
      <c r="G2058" s="14"/>
      <c r="H2058" s="53" t="s">
        <v>18</v>
      </c>
      <c r="I2058" s="5" t="s">
        <v>23</v>
      </c>
      <c r="J2058" s="13" t="s">
        <v>167</v>
      </c>
      <c r="K2058" s="13" t="s">
        <v>168</v>
      </c>
      <c r="L2058" s="14">
        <v>105871</v>
      </c>
      <c r="M2058" s="14">
        <v>106368</v>
      </c>
      <c r="N2058" s="14">
        <v>110246</v>
      </c>
      <c r="O2058" s="72">
        <v>106401</v>
      </c>
      <c r="P2058" s="72"/>
      <c r="Q2058" s="70" t="s">
        <v>69</v>
      </c>
      <c r="R2058" s="70"/>
      <c r="S2058" s="15">
        <v>0</v>
      </c>
      <c r="T2058" s="71" t="s">
        <v>2467</v>
      </c>
      <c r="U2058" s="71"/>
    </row>
    <row r="2059" spans="1:21">
      <c r="A2059" s="2"/>
      <c r="B2059" s="5" t="s">
        <v>18</v>
      </c>
      <c r="C2059" s="14"/>
      <c r="D2059" s="14"/>
      <c r="E2059" s="14"/>
      <c r="F2059" s="53" t="s">
        <v>18</v>
      </c>
      <c r="G2059" s="14"/>
      <c r="H2059" s="53" t="s">
        <v>18</v>
      </c>
      <c r="I2059" s="5" t="s">
        <v>23</v>
      </c>
      <c r="J2059" s="13" t="s">
        <v>169</v>
      </c>
      <c r="K2059" s="13" t="s">
        <v>170</v>
      </c>
      <c r="L2059" s="14">
        <v>29627</v>
      </c>
      <c r="M2059" s="14">
        <v>29753</v>
      </c>
      <c r="N2059" s="14">
        <v>30837</v>
      </c>
      <c r="O2059" s="72">
        <v>29767</v>
      </c>
      <c r="P2059" s="72"/>
      <c r="Q2059" s="70" t="s">
        <v>69</v>
      </c>
      <c r="R2059" s="70"/>
      <c r="S2059" s="15">
        <v>0</v>
      </c>
      <c r="T2059" s="71" t="s">
        <v>2467</v>
      </c>
      <c r="U2059" s="71"/>
    </row>
    <row r="2060" spans="1:21">
      <c r="A2060" s="2"/>
      <c r="B2060" s="5" t="s">
        <v>29</v>
      </c>
      <c r="C2060" s="14">
        <v>13955214350</v>
      </c>
      <c r="D2060" s="14">
        <v>18711251066</v>
      </c>
      <c r="E2060" s="14">
        <f t="shared" ref="E2060:E2061" si="512">D2060-C2060</f>
        <v>4756036716</v>
      </c>
      <c r="F2060" s="53">
        <f t="shared" ref="F2060:F2061" si="513">IFERROR((D2060/C2060-1)*100,0)</f>
        <v>34.080714181219292</v>
      </c>
      <c r="G2060" s="14">
        <v>26986323000</v>
      </c>
      <c r="H2060" s="53">
        <v>69.3</v>
      </c>
      <c r="I2060" s="5" t="s">
        <v>18</v>
      </c>
      <c r="J2060" s="13" t="s">
        <v>18</v>
      </c>
      <c r="K2060" s="13" t="s">
        <v>18</v>
      </c>
      <c r="L2060" s="14"/>
      <c r="M2060" s="14"/>
      <c r="N2060" s="14"/>
      <c r="O2060" s="72"/>
      <c r="P2060" s="72"/>
      <c r="Q2060" s="70" t="s">
        <v>18</v>
      </c>
      <c r="R2060" s="70"/>
      <c r="S2060" s="12" t="s">
        <v>18</v>
      </c>
      <c r="T2060" s="71" t="s">
        <v>18</v>
      </c>
      <c r="U2060" s="71"/>
    </row>
    <row r="2061" spans="1:21" ht="25.5">
      <c r="A2061" s="13" t="s">
        <v>2490</v>
      </c>
      <c r="B2061" s="5" t="s">
        <v>165</v>
      </c>
      <c r="C2061" s="14">
        <v>2388414053</v>
      </c>
      <c r="D2061" s="14">
        <v>3362529854</v>
      </c>
      <c r="E2061" s="14">
        <f t="shared" si="512"/>
        <v>974115801</v>
      </c>
      <c r="F2061" s="53">
        <f t="shared" si="513"/>
        <v>40.785047290123266</v>
      </c>
      <c r="G2061" s="14">
        <v>4407270000</v>
      </c>
      <c r="H2061" s="53">
        <v>76.3</v>
      </c>
      <c r="I2061" s="5" t="s">
        <v>18</v>
      </c>
      <c r="J2061" s="13" t="s">
        <v>18</v>
      </c>
      <c r="K2061" s="13" t="s">
        <v>18</v>
      </c>
      <c r="L2061" s="14"/>
      <c r="M2061" s="14"/>
      <c r="N2061" s="14"/>
      <c r="O2061" s="72"/>
      <c r="P2061" s="72"/>
      <c r="Q2061" s="70" t="s">
        <v>18</v>
      </c>
      <c r="R2061" s="70"/>
      <c r="S2061" s="12" t="s">
        <v>18</v>
      </c>
      <c r="T2061" s="71" t="s">
        <v>18</v>
      </c>
      <c r="U2061" s="71"/>
    </row>
    <row r="2062" spans="1:21">
      <c r="A2062" s="13" t="s">
        <v>2466</v>
      </c>
      <c r="B2062" s="5" t="s">
        <v>18</v>
      </c>
      <c r="C2062" s="14"/>
      <c r="D2062" s="14"/>
      <c r="E2062" s="14"/>
      <c r="F2062" s="53" t="s">
        <v>18</v>
      </c>
      <c r="G2062" s="14"/>
      <c r="H2062" s="53" t="s">
        <v>18</v>
      </c>
      <c r="I2062" s="5" t="s">
        <v>23</v>
      </c>
      <c r="J2062" s="13" t="s">
        <v>2491</v>
      </c>
      <c r="K2062" s="13" t="s">
        <v>170</v>
      </c>
      <c r="L2062" s="14">
        <v>22493</v>
      </c>
      <c r="M2062" s="14">
        <v>22480</v>
      </c>
      <c r="N2062" s="14">
        <v>22376</v>
      </c>
      <c r="O2062" s="72">
        <v>22433</v>
      </c>
      <c r="P2062" s="72"/>
      <c r="Q2062" s="70" t="s">
        <v>69</v>
      </c>
      <c r="R2062" s="70"/>
      <c r="S2062" s="15">
        <v>-0.2</v>
      </c>
      <c r="T2062" s="71" t="s">
        <v>2467</v>
      </c>
      <c r="U2062" s="71"/>
    </row>
    <row r="2063" spans="1:21">
      <c r="A2063" s="2"/>
      <c r="B2063" s="5" t="s">
        <v>18</v>
      </c>
      <c r="C2063" s="14"/>
      <c r="D2063" s="14"/>
      <c r="E2063" s="14"/>
      <c r="F2063" s="53" t="s">
        <v>18</v>
      </c>
      <c r="G2063" s="14"/>
      <c r="H2063" s="53" t="s">
        <v>18</v>
      </c>
      <c r="I2063" s="5" t="s">
        <v>23</v>
      </c>
      <c r="J2063" s="13" t="s">
        <v>2492</v>
      </c>
      <c r="K2063" s="13" t="s">
        <v>170</v>
      </c>
      <c r="L2063" s="14">
        <v>3781</v>
      </c>
      <c r="M2063" s="14">
        <v>3559</v>
      </c>
      <c r="N2063" s="14"/>
      <c r="O2063" s="72">
        <v>3322</v>
      </c>
      <c r="P2063" s="72"/>
      <c r="Q2063" s="70" t="s">
        <v>69</v>
      </c>
      <c r="R2063" s="70"/>
      <c r="S2063" s="15">
        <v>-6.7</v>
      </c>
      <c r="T2063" s="71" t="s">
        <v>2467</v>
      </c>
      <c r="U2063" s="71"/>
    </row>
    <row r="2064" spans="1:21">
      <c r="A2064" s="2"/>
      <c r="B2064" s="5" t="s">
        <v>29</v>
      </c>
      <c r="C2064" s="14">
        <v>2388414053</v>
      </c>
      <c r="D2064" s="14">
        <v>3362529854</v>
      </c>
      <c r="E2064" s="14">
        <f t="shared" ref="E2064:E2065" si="514">D2064-C2064</f>
        <v>974115801</v>
      </c>
      <c r="F2064" s="53">
        <f t="shared" ref="F2064:F2065" si="515">IFERROR((D2064/C2064-1)*100,0)</f>
        <v>40.785047290123266</v>
      </c>
      <c r="G2064" s="14">
        <v>4407270000</v>
      </c>
      <c r="H2064" s="53">
        <v>76.3</v>
      </c>
      <c r="I2064" s="5" t="s">
        <v>18</v>
      </c>
      <c r="J2064" s="13" t="s">
        <v>18</v>
      </c>
      <c r="K2064" s="13" t="s">
        <v>18</v>
      </c>
      <c r="L2064" s="14"/>
      <c r="M2064" s="14"/>
      <c r="N2064" s="14"/>
      <c r="O2064" s="72"/>
      <c r="P2064" s="72"/>
      <c r="Q2064" s="70" t="s">
        <v>18</v>
      </c>
      <c r="R2064" s="70"/>
      <c r="S2064" s="12" t="s">
        <v>18</v>
      </c>
      <c r="T2064" s="71" t="s">
        <v>18</v>
      </c>
      <c r="U2064" s="71"/>
    </row>
    <row r="2065" spans="1:21" ht="25.5">
      <c r="A2065" s="13" t="s">
        <v>2493</v>
      </c>
      <c r="B2065" s="5" t="s">
        <v>32</v>
      </c>
      <c r="C2065" s="14">
        <v>2005096625</v>
      </c>
      <c r="D2065" s="14">
        <v>686457930</v>
      </c>
      <c r="E2065" s="14">
        <f t="shared" si="514"/>
        <v>-1318638695</v>
      </c>
      <c r="F2065" s="53">
        <f t="shared" si="515"/>
        <v>-65.764346643394305</v>
      </c>
      <c r="G2065" s="14">
        <v>3157298000</v>
      </c>
      <c r="H2065" s="53">
        <v>21.7</v>
      </c>
      <c r="I2065" s="5" t="s">
        <v>18</v>
      </c>
      <c r="J2065" s="13" t="s">
        <v>18</v>
      </c>
      <c r="K2065" s="13" t="s">
        <v>18</v>
      </c>
      <c r="L2065" s="14"/>
      <c r="M2065" s="14"/>
      <c r="N2065" s="14"/>
      <c r="O2065" s="72"/>
      <c r="P2065" s="72"/>
      <c r="Q2065" s="70" t="s">
        <v>18</v>
      </c>
      <c r="R2065" s="70"/>
      <c r="S2065" s="12" t="s">
        <v>18</v>
      </c>
      <c r="T2065" s="71" t="s">
        <v>18</v>
      </c>
      <c r="U2065" s="71"/>
    </row>
    <row r="2066" spans="1:21" ht="25.5">
      <c r="A2066" s="13" t="s">
        <v>2494</v>
      </c>
      <c r="B2066" s="5" t="s">
        <v>18</v>
      </c>
      <c r="C2066" s="14"/>
      <c r="D2066" s="14"/>
      <c r="E2066" s="14"/>
      <c r="F2066" s="53" t="s">
        <v>18</v>
      </c>
      <c r="G2066" s="14"/>
      <c r="H2066" s="53" t="s">
        <v>18</v>
      </c>
      <c r="I2066" s="5" t="s">
        <v>23</v>
      </c>
      <c r="J2066" s="13" t="s">
        <v>2495</v>
      </c>
      <c r="K2066" s="13" t="s">
        <v>2496</v>
      </c>
      <c r="L2066" s="14">
        <v>290440</v>
      </c>
      <c r="M2066" s="14">
        <v>165440</v>
      </c>
      <c r="N2066" s="14">
        <v>408676</v>
      </c>
      <c r="O2066" s="72">
        <v>100036</v>
      </c>
      <c r="P2066" s="72"/>
      <c r="Q2066" s="74">
        <v>34.4</v>
      </c>
      <c r="R2066" s="74"/>
      <c r="S2066" s="15">
        <v>-39.5</v>
      </c>
      <c r="T2066" s="71" t="s">
        <v>2497</v>
      </c>
      <c r="U2066" s="71"/>
    </row>
    <row r="2067" spans="1:21">
      <c r="A2067" s="2"/>
      <c r="B2067" s="5" t="s">
        <v>29</v>
      </c>
      <c r="C2067" s="14">
        <v>2005096625</v>
      </c>
      <c r="D2067" s="14">
        <v>686457930</v>
      </c>
      <c r="E2067" s="14">
        <f t="shared" ref="E2067:E2068" si="516">D2067-C2067</f>
        <v>-1318638695</v>
      </c>
      <c r="F2067" s="53">
        <f t="shared" ref="F2067:F2068" si="517">IFERROR((D2067/C2067-1)*100,0)</f>
        <v>-65.764346643394305</v>
      </c>
      <c r="G2067" s="14">
        <v>3157298000</v>
      </c>
      <c r="H2067" s="53">
        <v>21.7</v>
      </c>
      <c r="I2067" s="5" t="s">
        <v>18</v>
      </c>
      <c r="J2067" s="13" t="s">
        <v>18</v>
      </c>
      <c r="K2067" s="13" t="s">
        <v>18</v>
      </c>
      <c r="L2067" s="14"/>
      <c r="M2067" s="14"/>
      <c r="N2067" s="14"/>
      <c r="O2067" s="72"/>
      <c r="P2067" s="72"/>
      <c r="Q2067" s="70" t="s">
        <v>18</v>
      </c>
      <c r="R2067" s="70"/>
      <c r="S2067" s="12" t="s">
        <v>18</v>
      </c>
      <c r="T2067" s="71" t="s">
        <v>18</v>
      </c>
      <c r="U2067" s="71"/>
    </row>
    <row r="2068" spans="1:21" ht="25.5">
      <c r="A2068" s="13" t="s">
        <v>2498</v>
      </c>
      <c r="B2068" s="5" t="s">
        <v>32</v>
      </c>
      <c r="C2068" s="14">
        <v>4350310922</v>
      </c>
      <c r="D2068" s="14">
        <v>6196592482</v>
      </c>
      <c r="E2068" s="14">
        <f t="shared" si="516"/>
        <v>1846281560</v>
      </c>
      <c r="F2068" s="53">
        <f t="shared" si="517"/>
        <v>42.440220781994029</v>
      </c>
      <c r="G2068" s="14">
        <v>8046735752</v>
      </c>
      <c r="H2068" s="53">
        <v>77</v>
      </c>
      <c r="I2068" s="5" t="s">
        <v>18</v>
      </c>
      <c r="J2068" s="13" t="s">
        <v>18</v>
      </c>
      <c r="K2068" s="13" t="s">
        <v>18</v>
      </c>
      <c r="L2068" s="14"/>
      <c r="M2068" s="14"/>
      <c r="N2068" s="14"/>
      <c r="O2068" s="72"/>
      <c r="P2068" s="72"/>
      <c r="Q2068" s="70" t="s">
        <v>18</v>
      </c>
      <c r="R2068" s="70"/>
      <c r="S2068" s="12" t="s">
        <v>18</v>
      </c>
      <c r="T2068" s="71" t="s">
        <v>18</v>
      </c>
      <c r="U2068" s="71"/>
    </row>
    <row r="2069" spans="1:21">
      <c r="A2069" s="13" t="s">
        <v>2466</v>
      </c>
      <c r="B2069" s="5" t="s">
        <v>18</v>
      </c>
      <c r="C2069" s="14"/>
      <c r="D2069" s="14"/>
      <c r="E2069" s="14"/>
      <c r="F2069" s="53" t="s">
        <v>18</v>
      </c>
      <c r="G2069" s="14"/>
      <c r="H2069" s="53" t="s">
        <v>18</v>
      </c>
      <c r="I2069" s="5" t="s">
        <v>23</v>
      </c>
      <c r="J2069" s="13" t="s">
        <v>2499</v>
      </c>
      <c r="K2069" s="13" t="s">
        <v>1526</v>
      </c>
      <c r="L2069" s="14">
        <v>861262</v>
      </c>
      <c r="M2069" s="14">
        <v>817956</v>
      </c>
      <c r="N2069" s="14">
        <v>625962</v>
      </c>
      <c r="O2069" s="72">
        <v>747612</v>
      </c>
      <c r="P2069" s="72"/>
      <c r="Q2069" s="70" t="s">
        <v>69</v>
      </c>
      <c r="R2069" s="70"/>
      <c r="S2069" s="15">
        <v>-8.6</v>
      </c>
      <c r="T2069" s="71" t="s">
        <v>2467</v>
      </c>
      <c r="U2069" s="71"/>
    </row>
    <row r="2070" spans="1:21">
      <c r="A2070" s="2"/>
      <c r="B2070" s="5" t="s">
        <v>29</v>
      </c>
      <c r="C2070" s="14">
        <v>4350310922</v>
      </c>
      <c r="D2070" s="14">
        <v>6196592482</v>
      </c>
      <c r="E2070" s="14">
        <f>D2070-C2070</f>
        <v>1846281560</v>
      </c>
      <c r="F2070" s="53">
        <f>IFERROR((D2070/C2070-1)*100,0)</f>
        <v>42.440220781994029</v>
      </c>
      <c r="G2070" s="14">
        <v>8046735752</v>
      </c>
      <c r="H2070" s="53">
        <v>77</v>
      </c>
      <c r="I2070" s="5" t="s">
        <v>18</v>
      </c>
      <c r="J2070" s="13" t="s">
        <v>18</v>
      </c>
      <c r="K2070" s="13" t="s">
        <v>18</v>
      </c>
      <c r="L2070" s="14"/>
      <c r="M2070" s="14"/>
      <c r="N2070" s="14"/>
      <c r="O2070" s="72"/>
      <c r="P2070" s="72"/>
      <c r="Q2070" s="70" t="s">
        <v>18</v>
      </c>
      <c r="R2070" s="70"/>
      <c r="S2070" s="12" t="s">
        <v>18</v>
      </c>
      <c r="T2070" s="71" t="s">
        <v>18</v>
      </c>
      <c r="U2070" s="71"/>
    </row>
    <row r="2071" spans="1:21" ht="25.5">
      <c r="A2071" s="11" t="s">
        <v>2500</v>
      </c>
      <c r="B2071" s="5" t="s">
        <v>18</v>
      </c>
      <c r="C2071" s="14"/>
      <c r="D2071" s="14"/>
      <c r="E2071" s="14"/>
      <c r="F2071" s="53" t="s">
        <v>18</v>
      </c>
      <c r="G2071" s="14"/>
      <c r="H2071" s="53" t="s">
        <v>18</v>
      </c>
      <c r="I2071" s="5" t="s">
        <v>18</v>
      </c>
      <c r="J2071" s="13" t="s">
        <v>18</v>
      </c>
      <c r="K2071" s="13" t="s">
        <v>18</v>
      </c>
      <c r="L2071" s="14"/>
      <c r="M2071" s="14"/>
      <c r="N2071" s="14"/>
      <c r="O2071" s="72"/>
      <c r="P2071" s="72"/>
      <c r="Q2071" s="70" t="s">
        <v>18</v>
      </c>
      <c r="R2071" s="70"/>
      <c r="S2071" s="12" t="s">
        <v>18</v>
      </c>
      <c r="T2071" s="71" t="s">
        <v>18</v>
      </c>
      <c r="U2071" s="71"/>
    </row>
    <row r="2072" spans="1:21" ht="25.5">
      <c r="A2072" s="13" t="s">
        <v>2501</v>
      </c>
      <c r="B2072" s="5" t="s">
        <v>2430</v>
      </c>
      <c r="C2072" s="14">
        <v>172672123</v>
      </c>
      <c r="D2072" s="14">
        <v>240369938</v>
      </c>
      <c r="E2072" s="14">
        <f>D2072-C2072</f>
        <v>67697815</v>
      </c>
      <c r="F2072" s="53">
        <f>IFERROR((D2072/C2072-1)*100,0)</f>
        <v>39.205989840062358</v>
      </c>
      <c r="G2072" s="14">
        <v>311385990</v>
      </c>
      <c r="H2072" s="53">
        <v>77.2</v>
      </c>
      <c r="I2072" s="5" t="s">
        <v>18</v>
      </c>
      <c r="J2072" s="13" t="s">
        <v>18</v>
      </c>
      <c r="K2072" s="13" t="s">
        <v>18</v>
      </c>
      <c r="L2072" s="14"/>
      <c r="M2072" s="14"/>
      <c r="N2072" s="14"/>
      <c r="O2072" s="72"/>
      <c r="P2072" s="72"/>
      <c r="Q2072" s="70" t="s">
        <v>18</v>
      </c>
      <c r="R2072" s="70"/>
      <c r="S2072" s="12" t="s">
        <v>18</v>
      </c>
      <c r="T2072" s="71" t="s">
        <v>18</v>
      </c>
      <c r="U2072" s="71"/>
    </row>
    <row r="2073" spans="1:21" ht="38.25">
      <c r="A2073" s="13" t="s">
        <v>2502</v>
      </c>
      <c r="B2073" s="5" t="s">
        <v>18</v>
      </c>
      <c r="C2073" s="14"/>
      <c r="D2073" s="14"/>
      <c r="E2073" s="14"/>
      <c r="F2073" s="53" t="s">
        <v>18</v>
      </c>
      <c r="G2073" s="14"/>
      <c r="H2073" s="53" t="s">
        <v>18</v>
      </c>
      <c r="I2073" s="5" t="s">
        <v>23</v>
      </c>
      <c r="J2073" s="13" t="s">
        <v>2503</v>
      </c>
      <c r="K2073" s="13" t="s">
        <v>1294</v>
      </c>
      <c r="L2073" s="14">
        <v>57</v>
      </c>
      <c r="M2073" s="14">
        <v>45</v>
      </c>
      <c r="N2073" s="14">
        <v>37</v>
      </c>
      <c r="O2073" s="72">
        <v>44</v>
      </c>
      <c r="P2073" s="72"/>
      <c r="Q2073" s="74">
        <v>77.2</v>
      </c>
      <c r="R2073" s="74"/>
      <c r="S2073" s="15">
        <v>-2.2000000000000002</v>
      </c>
      <c r="T2073" s="71" t="s">
        <v>3597</v>
      </c>
      <c r="U2073" s="71"/>
    </row>
    <row r="2074" spans="1:21" ht="25.5">
      <c r="A2074" s="2"/>
      <c r="B2074" s="5" t="s">
        <v>18</v>
      </c>
      <c r="C2074" s="14"/>
      <c r="D2074" s="14"/>
      <c r="E2074" s="14"/>
      <c r="F2074" s="53" t="s">
        <v>18</v>
      </c>
      <c r="G2074" s="14"/>
      <c r="H2074" s="53" t="s">
        <v>18</v>
      </c>
      <c r="I2074" s="5" t="s">
        <v>23</v>
      </c>
      <c r="J2074" s="13" t="s">
        <v>2504</v>
      </c>
      <c r="K2074" s="13" t="s">
        <v>1294</v>
      </c>
      <c r="L2074" s="14">
        <v>393</v>
      </c>
      <c r="M2074" s="14">
        <v>294</v>
      </c>
      <c r="N2074" s="14">
        <v>307</v>
      </c>
      <c r="O2074" s="72">
        <v>98</v>
      </c>
      <c r="P2074" s="72"/>
      <c r="Q2074" s="74">
        <v>24.9</v>
      </c>
      <c r="R2074" s="74"/>
      <c r="S2074" s="15">
        <v>-66.7</v>
      </c>
      <c r="T2074" s="71" t="s">
        <v>3619</v>
      </c>
      <c r="U2074" s="71"/>
    </row>
    <row r="2075" spans="1:21" ht="40.5" customHeight="1">
      <c r="A2075" s="2"/>
      <c r="B2075" s="5" t="s">
        <v>18</v>
      </c>
      <c r="C2075" s="14"/>
      <c r="D2075" s="14"/>
      <c r="E2075" s="14"/>
      <c r="F2075" s="53" t="s">
        <v>18</v>
      </c>
      <c r="G2075" s="14"/>
      <c r="H2075" s="53" t="s">
        <v>18</v>
      </c>
      <c r="I2075" s="5" t="s">
        <v>23</v>
      </c>
      <c r="J2075" s="13" t="s">
        <v>2505</v>
      </c>
      <c r="K2075" s="13" t="s">
        <v>480</v>
      </c>
      <c r="L2075" s="14">
        <v>12387</v>
      </c>
      <c r="M2075" s="14">
        <v>9223</v>
      </c>
      <c r="N2075" s="14">
        <v>8810</v>
      </c>
      <c r="O2075" s="72">
        <v>8250</v>
      </c>
      <c r="P2075" s="72"/>
      <c r="Q2075" s="74">
        <v>66.599999999999994</v>
      </c>
      <c r="R2075" s="74"/>
      <c r="S2075" s="15">
        <v>-10.5</v>
      </c>
      <c r="T2075" s="71" t="s">
        <v>3621</v>
      </c>
      <c r="U2075" s="71"/>
    </row>
    <row r="2076" spans="1:21">
      <c r="A2076" s="2"/>
      <c r="B2076" s="5" t="s">
        <v>18</v>
      </c>
      <c r="C2076" s="14"/>
      <c r="D2076" s="14"/>
      <c r="E2076" s="14"/>
      <c r="F2076" s="53" t="s">
        <v>18</v>
      </c>
      <c r="G2076" s="14"/>
      <c r="H2076" s="53" t="s">
        <v>18</v>
      </c>
      <c r="I2076" s="5" t="s">
        <v>23</v>
      </c>
      <c r="J2076" s="13" t="s">
        <v>2506</v>
      </c>
      <c r="K2076" s="13" t="s">
        <v>1294</v>
      </c>
      <c r="L2076" s="14">
        <v>55</v>
      </c>
      <c r="M2076" s="14">
        <v>40</v>
      </c>
      <c r="N2076" s="14">
        <v>38</v>
      </c>
      <c r="O2076" s="72">
        <v>40</v>
      </c>
      <c r="P2076" s="72"/>
      <c r="Q2076" s="74">
        <v>72.7</v>
      </c>
      <c r="R2076" s="74"/>
      <c r="S2076" s="15">
        <v>0</v>
      </c>
      <c r="T2076" s="71" t="s">
        <v>18</v>
      </c>
      <c r="U2076" s="71"/>
    </row>
    <row r="2077" spans="1:21" ht="12.75" customHeight="1">
      <c r="A2077" s="2"/>
      <c r="B2077" s="5" t="s">
        <v>18</v>
      </c>
      <c r="C2077" s="14"/>
      <c r="D2077" s="14"/>
      <c r="E2077" s="14"/>
      <c r="F2077" s="53" t="s">
        <v>18</v>
      </c>
      <c r="G2077" s="14"/>
      <c r="H2077" s="53" t="s">
        <v>18</v>
      </c>
      <c r="I2077" s="5" t="s">
        <v>23</v>
      </c>
      <c r="J2077" s="13" t="s">
        <v>2507</v>
      </c>
      <c r="K2077" s="13" t="s">
        <v>1294</v>
      </c>
      <c r="L2077" s="14">
        <v>80</v>
      </c>
      <c r="M2077" s="14">
        <v>60</v>
      </c>
      <c r="N2077" s="14">
        <v>128</v>
      </c>
      <c r="O2077" s="72">
        <v>55</v>
      </c>
      <c r="P2077" s="72"/>
      <c r="Q2077" s="74">
        <v>68.8</v>
      </c>
      <c r="R2077" s="74"/>
      <c r="S2077" s="15">
        <v>-8.3000000000000007</v>
      </c>
      <c r="T2077" s="71" t="s">
        <v>3597</v>
      </c>
      <c r="U2077" s="71"/>
    </row>
    <row r="2078" spans="1:21" ht="12.75" customHeight="1">
      <c r="A2078" s="2"/>
      <c r="B2078" s="5" t="s">
        <v>18</v>
      </c>
      <c r="C2078" s="14"/>
      <c r="D2078" s="14"/>
      <c r="E2078" s="14"/>
      <c r="F2078" s="53" t="s">
        <v>18</v>
      </c>
      <c r="G2078" s="14"/>
      <c r="H2078" s="53" t="s">
        <v>18</v>
      </c>
      <c r="I2078" s="5" t="s">
        <v>23</v>
      </c>
      <c r="J2078" s="13" t="s">
        <v>2508</v>
      </c>
      <c r="K2078" s="13" t="s">
        <v>1294</v>
      </c>
      <c r="L2078" s="14">
        <v>44</v>
      </c>
      <c r="M2078" s="14">
        <v>32</v>
      </c>
      <c r="N2078" s="14">
        <v>30</v>
      </c>
      <c r="O2078" s="72">
        <v>31</v>
      </c>
      <c r="P2078" s="72"/>
      <c r="Q2078" s="74">
        <v>70.5</v>
      </c>
      <c r="R2078" s="74"/>
      <c r="S2078" s="15">
        <v>-3.1</v>
      </c>
      <c r="T2078" s="71" t="s">
        <v>3597</v>
      </c>
      <c r="U2078" s="71"/>
    </row>
    <row r="2079" spans="1:21" ht="25.5">
      <c r="A2079" s="2"/>
      <c r="B2079" s="5" t="s">
        <v>18</v>
      </c>
      <c r="C2079" s="14"/>
      <c r="D2079" s="14"/>
      <c r="E2079" s="14"/>
      <c r="F2079" s="53" t="s">
        <v>18</v>
      </c>
      <c r="G2079" s="14"/>
      <c r="H2079" s="53" t="s">
        <v>18</v>
      </c>
      <c r="I2079" s="5" t="s">
        <v>23</v>
      </c>
      <c r="J2079" s="13" t="s">
        <v>2509</v>
      </c>
      <c r="K2079" s="13" t="s">
        <v>1294</v>
      </c>
      <c r="L2079" s="14">
        <v>160</v>
      </c>
      <c r="M2079" s="14">
        <v>124</v>
      </c>
      <c r="N2079" s="14">
        <v>91</v>
      </c>
      <c r="O2079" s="72">
        <v>127</v>
      </c>
      <c r="P2079" s="72"/>
      <c r="Q2079" s="74">
        <v>79.400000000000006</v>
      </c>
      <c r="R2079" s="74"/>
      <c r="S2079" s="15">
        <v>2.4</v>
      </c>
      <c r="T2079" s="71" t="s">
        <v>3597</v>
      </c>
      <c r="U2079" s="71"/>
    </row>
    <row r="2080" spans="1:21" ht="25.5">
      <c r="A2080" s="2"/>
      <c r="B2080" s="5" t="s">
        <v>18</v>
      </c>
      <c r="C2080" s="14"/>
      <c r="D2080" s="14"/>
      <c r="E2080" s="14"/>
      <c r="F2080" s="53" t="s">
        <v>18</v>
      </c>
      <c r="G2080" s="14"/>
      <c r="H2080" s="53" t="s">
        <v>18</v>
      </c>
      <c r="I2080" s="5" t="s">
        <v>23</v>
      </c>
      <c r="J2080" s="13" t="s">
        <v>2510</v>
      </c>
      <c r="K2080" s="13" t="s">
        <v>80</v>
      </c>
      <c r="L2080" s="14">
        <v>1620</v>
      </c>
      <c r="M2080" s="14">
        <v>1215</v>
      </c>
      <c r="N2080" s="14">
        <v>1314</v>
      </c>
      <c r="O2080" s="72">
        <v>1361</v>
      </c>
      <c r="P2080" s="72"/>
      <c r="Q2080" s="74">
        <v>84</v>
      </c>
      <c r="R2080" s="74"/>
      <c r="S2080" s="15">
        <v>12</v>
      </c>
      <c r="T2080" s="71" t="s">
        <v>3620</v>
      </c>
      <c r="U2080" s="71"/>
    </row>
    <row r="2081" spans="1:21">
      <c r="A2081" s="2"/>
      <c r="B2081" s="5" t="s">
        <v>29</v>
      </c>
      <c r="C2081" s="14">
        <v>172672123</v>
      </c>
      <c r="D2081" s="14">
        <v>240369938</v>
      </c>
      <c r="E2081" s="14">
        <f>D2081-C2081</f>
        <v>67697815</v>
      </c>
      <c r="F2081" s="53">
        <f>IFERROR((D2081/C2081-1)*100,0)</f>
        <v>39.205989840062358</v>
      </c>
      <c r="G2081" s="14">
        <v>311385990</v>
      </c>
      <c r="H2081" s="53">
        <v>77.2</v>
      </c>
      <c r="I2081" s="5" t="s">
        <v>18</v>
      </c>
      <c r="J2081" s="13" t="s">
        <v>18</v>
      </c>
      <c r="K2081" s="13" t="s">
        <v>18</v>
      </c>
      <c r="L2081" s="14"/>
      <c r="M2081" s="14"/>
      <c r="N2081" s="14"/>
      <c r="O2081" s="72"/>
      <c r="P2081" s="72"/>
      <c r="Q2081" s="70" t="s">
        <v>18</v>
      </c>
      <c r="R2081" s="70"/>
      <c r="S2081" s="12" t="s">
        <v>18</v>
      </c>
      <c r="T2081" s="71" t="s">
        <v>18</v>
      </c>
      <c r="U2081" s="71"/>
    </row>
    <row r="2082" spans="1:21" ht="25.5">
      <c r="A2082" s="11" t="s">
        <v>2511</v>
      </c>
      <c r="B2082" s="5" t="s">
        <v>18</v>
      </c>
      <c r="C2082" s="14"/>
      <c r="D2082" s="14"/>
      <c r="E2082" s="14"/>
      <c r="F2082" s="53" t="s">
        <v>18</v>
      </c>
      <c r="G2082" s="14"/>
      <c r="H2082" s="53" t="s">
        <v>18</v>
      </c>
      <c r="I2082" s="5" t="s">
        <v>18</v>
      </c>
      <c r="J2082" s="13" t="s">
        <v>18</v>
      </c>
      <c r="K2082" s="13" t="s">
        <v>18</v>
      </c>
      <c r="L2082" s="14"/>
      <c r="M2082" s="14"/>
      <c r="N2082" s="14"/>
      <c r="O2082" s="72"/>
      <c r="P2082" s="72"/>
      <c r="Q2082" s="70" t="s">
        <v>18</v>
      </c>
      <c r="R2082" s="70"/>
      <c r="S2082" s="12" t="s">
        <v>18</v>
      </c>
      <c r="T2082" s="71" t="s">
        <v>18</v>
      </c>
      <c r="U2082" s="71"/>
    </row>
    <row r="2083" spans="1:21" ht="25.5">
      <c r="A2083" s="13" t="s">
        <v>2512</v>
      </c>
      <c r="B2083" s="5" t="s">
        <v>32</v>
      </c>
      <c r="C2083" s="14">
        <v>35643777</v>
      </c>
      <c r="D2083" s="14">
        <v>14508161</v>
      </c>
      <c r="E2083" s="14">
        <f t="shared" ref="E2083:E2085" si="518">D2083-C2083</f>
        <v>-21135616</v>
      </c>
      <c r="F2083" s="53">
        <f t="shared" ref="F2083:F2085" si="519">IFERROR((D2083/C2083-1)*100,0)</f>
        <v>-59.296791134115793</v>
      </c>
      <c r="G2083" s="14">
        <v>125618114</v>
      </c>
      <c r="H2083" s="53">
        <v>11.5</v>
      </c>
      <c r="I2083" s="5" t="s">
        <v>18</v>
      </c>
      <c r="J2083" s="13" t="s">
        <v>18</v>
      </c>
      <c r="K2083" s="13" t="s">
        <v>18</v>
      </c>
      <c r="L2083" s="14"/>
      <c r="M2083" s="14"/>
      <c r="N2083" s="14"/>
      <c r="O2083" s="72"/>
      <c r="P2083" s="72"/>
      <c r="Q2083" s="70" t="s">
        <v>18</v>
      </c>
      <c r="R2083" s="70"/>
      <c r="S2083" s="12" t="s">
        <v>18</v>
      </c>
      <c r="T2083" s="71" t="s">
        <v>18</v>
      </c>
      <c r="U2083" s="71"/>
    </row>
    <row r="2084" spans="1:21">
      <c r="A2084" s="2"/>
      <c r="B2084" s="5" t="s">
        <v>165</v>
      </c>
      <c r="C2084" s="14">
        <v>335538242</v>
      </c>
      <c r="D2084" s="14">
        <v>443871261</v>
      </c>
      <c r="E2084" s="14">
        <f t="shared" si="518"/>
        <v>108333019</v>
      </c>
      <c r="F2084" s="53">
        <f t="shared" si="519"/>
        <v>32.286340404680303</v>
      </c>
      <c r="G2084" s="14">
        <v>776983036</v>
      </c>
      <c r="H2084" s="53">
        <v>57.1</v>
      </c>
      <c r="I2084" s="5" t="s">
        <v>18</v>
      </c>
      <c r="J2084" s="13" t="s">
        <v>18</v>
      </c>
      <c r="K2084" s="13" t="s">
        <v>18</v>
      </c>
      <c r="L2084" s="14"/>
      <c r="M2084" s="14"/>
      <c r="N2084" s="14"/>
      <c r="O2084" s="72"/>
      <c r="P2084" s="72"/>
      <c r="Q2084" s="70" t="s">
        <v>18</v>
      </c>
      <c r="R2084" s="70"/>
      <c r="S2084" s="12" t="s">
        <v>18</v>
      </c>
      <c r="T2084" s="71" t="s">
        <v>18</v>
      </c>
      <c r="U2084" s="71"/>
    </row>
    <row r="2085" spans="1:21">
      <c r="A2085" s="2"/>
      <c r="B2085" s="5" t="s">
        <v>2430</v>
      </c>
      <c r="C2085" s="14">
        <v>43997412</v>
      </c>
      <c r="D2085" s="14">
        <v>56150346</v>
      </c>
      <c r="E2085" s="14">
        <f t="shared" si="518"/>
        <v>12152934</v>
      </c>
      <c r="F2085" s="53">
        <f t="shared" si="519"/>
        <v>27.621929217109397</v>
      </c>
      <c r="G2085" s="14">
        <v>76022850</v>
      </c>
      <c r="H2085" s="53">
        <v>73.900000000000006</v>
      </c>
      <c r="I2085" s="5" t="s">
        <v>18</v>
      </c>
      <c r="J2085" s="13" t="s">
        <v>18</v>
      </c>
      <c r="K2085" s="13" t="s">
        <v>18</v>
      </c>
      <c r="L2085" s="14"/>
      <c r="M2085" s="14"/>
      <c r="N2085" s="14"/>
      <c r="O2085" s="72"/>
      <c r="P2085" s="72"/>
      <c r="Q2085" s="70" t="s">
        <v>18</v>
      </c>
      <c r="R2085" s="70"/>
      <c r="S2085" s="12" t="s">
        <v>18</v>
      </c>
      <c r="T2085" s="71" t="s">
        <v>18</v>
      </c>
      <c r="U2085" s="71"/>
    </row>
    <row r="2086" spans="1:21" ht="25.5">
      <c r="A2086" s="13" t="s">
        <v>2513</v>
      </c>
      <c r="B2086" s="5" t="s">
        <v>18</v>
      </c>
      <c r="C2086" s="14"/>
      <c r="D2086" s="14"/>
      <c r="E2086" s="14"/>
      <c r="F2086" s="53" t="s">
        <v>18</v>
      </c>
      <c r="G2086" s="14"/>
      <c r="H2086" s="53" t="s">
        <v>18</v>
      </c>
      <c r="I2086" s="5" t="s">
        <v>23</v>
      </c>
      <c r="J2086" s="13" t="s">
        <v>2514</v>
      </c>
      <c r="K2086" s="13" t="s">
        <v>2515</v>
      </c>
      <c r="L2086" s="14"/>
      <c r="M2086" s="14"/>
      <c r="N2086" s="14">
        <v>6326</v>
      </c>
      <c r="O2086" s="72"/>
      <c r="P2086" s="72"/>
      <c r="Q2086" s="74">
        <v>0</v>
      </c>
      <c r="R2086" s="74"/>
      <c r="S2086" s="15">
        <v>0</v>
      </c>
      <c r="T2086" s="71" t="s">
        <v>18</v>
      </c>
      <c r="U2086" s="71"/>
    </row>
    <row r="2087" spans="1:21">
      <c r="A2087" s="2"/>
      <c r="B2087" s="5" t="s">
        <v>18</v>
      </c>
      <c r="C2087" s="14"/>
      <c r="D2087" s="14"/>
      <c r="E2087" s="14"/>
      <c r="F2087" s="53" t="s">
        <v>18</v>
      </c>
      <c r="G2087" s="14"/>
      <c r="H2087" s="53" t="s">
        <v>18</v>
      </c>
      <c r="I2087" s="5" t="s">
        <v>23</v>
      </c>
      <c r="J2087" s="13" t="s">
        <v>2448</v>
      </c>
      <c r="K2087" s="13" t="s">
        <v>2516</v>
      </c>
      <c r="L2087" s="14"/>
      <c r="M2087" s="14"/>
      <c r="N2087" s="14"/>
      <c r="O2087" s="72"/>
      <c r="P2087" s="72"/>
      <c r="Q2087" s="74">
        <v>0</v>
      </c>
      <c r="R2087" s="74"/>
      <c r="S2087" s="15">
        <v>0</v>
      </c>
      <c r="T2087" s="71" t="s">
        <v>18</v>
      </c>
      <c r="U2087" s="71"/>
    </row>
    <row r="2088" spans="1:21">
      <c r="A2088" s="2"/>
      <c r="B2088" s="5" t="s">
        <v>18</v>
      </c>
      <c r="C2088" s="14"/>
      <c r="D2088" s="14"/>
      <c r="E2088" s="14"/>
      <c r="F2088" s="53" t="s">
        <v>18</v>
      </c>
      <c r="G2088" s="14"/>
      <c r="H2088" s="53" t="s">
        <v>18</v>
      </c>
      <c r="I2088" s="5" t="s">
        <v>23</v>
      </c>
      <c r="J2088" s="13" t="s">
        <v>2517</v>
      </c>
      <c r="K2088" s="13" t="s">
        <v>2518</v>
      </c>
      <c r="L2088" s="14"/>
      <c r="M2088" s="14"/>
      <c r="N2088" s="14">
        <v>9014</v>
      </c>
      <c r="O2088" s="72"/>
      <c r="P2088" s="72"/>
      <c r="Q2088" s="70" t="s">
        <v>69</v>
      </c>
      <c r="R2088" s="70"/>
      <c r="S2088" s="15">
        <v>0</v>
      </c>
      <c r="T2088" s="71" t="s">
        <v>18</v>
      </c>
      <c r="U2088" s="71"/>
    </row>
    <row r="2089" spans="1:21">
      <c r="A2089" s="2"/>
      <c r="B2089" s="5" t="s">
        <v>18</v>
      </c>
      <c r="C2089" s="14"/>
      <c r="D2089" s="14"/>
      <c r="E2089" s="14"/>
      <c r="F2089" s="53" t="s">
        <v>18</v>
      </c>
      <c r="G2089" s="14"/>
      <c r="H2089" s="53" t="s">
        <v>18</v>
      </c>
      <c r="I2089" s="5" t="s">
        <v>23</v>
      </c>
      <c r="J2089" s="13" t="s">
        <v>2517</v>
      </c>
      <c r="K2089" s="13" t="s">
        <v>2519</v>
      </c>
      <c r="L2089" s="14"/>
      <c r="M2089" s="14"/>
      <c r="N2089" s="14">
        <v>686</v>
      </c>
      <c r="O2089" s="72"/>
      <c r="P2089" s="72"/>
      <c r="Q2089" s="74">
        <v>0</v>
      </c>
      <c r="R2089" s="74"/>
      <c r="S2089" s="15">
        <v>0</v>
      </c>
      <c r="T2089" s="71" t="s">
        <v>18</v>
      </c>
      <c r="U2089" s="71"/>
    </row>
    <row r="2090" spans="1:21">
      <c r="A2090" s="2"/>
      <c r="B2090" s="5" t="s">
        <v>18</v>
      </c>
      <c r="C2090" s="14"/>
      <c r="D2090" s="14"/>
      <c r="E2090" s="14"/>
      <c r="F2090" s="53" t="s">
        <v>18</v>
      </c>
      <c r="G2090" s="14"/>
      <c r="H2090" s="53" t="s">
        <v>18</v>
      </c>
      <c r="I2090" s="5" t="s">
        <v>23</v>
      </c>
      <c r="J2090" s="13" t="s">
        <v>2520</v>
      </c>
      <c r="K2090" s="13" t="s">
        <v>2521</v>
      </c>
      <c r="L2090" s="14"/>
      <c r="M2090" s="14"/>
      <c r="N2090" s="14"/>
      <c r="O2090" s="72"/>
      <c r="P2090" s="72"/>
      <c r="Q2090" s="74">
        <v>0</v>
      </c>
      <c r="R2090" s="74"/>
      <c r="S2090" s="15">
        <v>0</v>
      </c>
      <c r="T2090" s="71" t="s">
        <v>18</v>
      </c>
      <c r="U2090" s="71"/>
    </row>
    <row r="2091" spans="1:21">
      <c r="A2091" s="2"/>
      <c r="B2091" s="5" t="s">
        <v>29</v>
      </c>
      <c r="C2091" s="14">
        <v>415179431</v>
      </c>
      <c r="D2091" s="14">
        <v>514529768</v>
      </c>
      <c r="E2091" s="14">
        <f t="shared" ref="E2091:E2092" si="520">D2091-C2091</f>
        <v>99350337</v>
      </c>
      <c r="F2091" s="53">
        <f>IFERROR((D2091/C2091-1)*100,0)</f>
        <v>23.929493992682893</v>
      </c>
      <c r="G2091" s="14">
        <v>978624000</v>
      </c>
      <c r="H2091" s="53">
        <v>52.6</v>
      </c>
      <c r="I2091" s="5" t="s">
        <v>18</v>
      </c>
      <c r="J2091" s="13" t="s">
        <v>18</v>
      </c>
      <c r="K2091" s="13" t="s">
        <v>18</v>
      </c>
      <c r="L2091" s="14"/>
      <c r="M2091" s="14"/>
      <c r="N2091" s="14"/>
      <c r="O2091" s="72"/>
      <c r="P2091" s="72"/>
      <c r="Q2091" s="70" t="s">
        <v>18</v>
      </c>
      <c r="R2091" s="70"/>
      <c r="S2091" s="12" t="s">
        <v>18</v>
      </c>
      <c r="T2091" s="71" t="s">
        <v>18</v>
      </c>
      <c r="U2091" s="71"/>
    </row>
    <row r="2092" spans="1:21" ht="45.75" customHeight="1">
      <c r="A2092" s="11" t="s">
        <v>2522</v>
      </c>
      <c r="B2092" s="5" t="s">
        <v>18</v>
      </c>
      <c r="C2092" s="14">
        <v>362357388732</v>
      </c>
      <c r="D2092" s="14">
        <v>509120959620</v>
      </c>
      <c r="E2092" s="14">
        <f t="shared" si="520"/>
        <v>146763570888</v>
      </c>
      <c r="F2092" s="53" t="s">
        <v>18</v>
      </c>
      <c r="G2092" s="14">
        <v>690263669159</v>
      </c>
      <c r="H2092" s="53" t="s">
        <v>18</v>
      </c>
      <c r="I2092" s="5" t="s">
        <v>18</v>
      </c>
      <c r="J2092" s="13" t="s">
        <v>18</v>
      </c>
      <c r="K2092" s="13" t="s">
        <v>18</v>
      </c>
      <c r="L2092" s="14"/>
      <c r="M2092" s="14"/>
      <c r="N2092" s="14"/>
      <c r="O2092" s="72"/>
      <c r="P2092" s="72"/>
      <c r="Q2092" s="70" t="s">
        <v>18</v>
      </c>
      <c r="R2092" s="70"/>
      <c r="S2092" s="12" t="s">
        <v>18</v>
      </c>
      <c r="T2092" s="71" t="s">
        <v>18</v>
      </c>
      <c r="U2092" s="71"/>
    </row>
    <row r="2093" spans="1:21">
      <c r="A2093" s="7" t="s">
        <v>2523</v>
      </c>
      <c r="B2093" s="8" t="s">
        <v>18</v>
      </c>
      <c r="C2093" s="16"/>
      <c r="D2093" s="16"/>
      <c r="E2093" s="16"/>
      <c r="F2093" s="61" t="s">
        <v>18</v>
      </c>
      <c r="G2093" s="16"/>
      <c r="H2093" s="61" t="s">
        <v>18</v>
      </c>
      <c r="I2093" s="8" t="s">
        <v>18</v>
      </c>
      <c r="J2093" s="10" t="s">
        <v>18</v>
      </c>
      <c r="K2093" s="10" t="s">
        <v>18</v>
      </c>
      <c r="L2093" s="16"/>
      <c r="M2093" s="16"/>
      <c r="N2093" s="16"/>
      <c r="O2093" s="75"/>
      <c r="P2093" s="75"/>
      <c r="Q2093" s="68" t="s">
        <v>18</v>
      </c>
      <c r="R2093" s="68"/>
      <c r="S2093" s="9" t="s">
        <v>18</v>
      </c>
      <c r="T2093" s="69" t="s">
        <v>18</v>
      </c>
      <c r="U2093" s="69"/>
    </row>
    <row r="2094" spans="1:21">
      <c r="A2094" s="11" t="s">
        <v>2524</v>
      </c>
      <c r="B2094" s="5" t="s">
        <v>18</v>
      </c>
      <c r="C2094" s="14"/>
      <c r="D2094" s="14"/>
      <c r="E2094" s="14"/>
      <c r="F2094" s="53" t="s">
        <v>18</v>
      </c>
      <c r="G2094" s="14"/>
      <c r="H2094" s="53" t="s">
        <v>18</v>
      </c>
      <c r="I2094" s="5" t="s">
        <v>18</v>
      </c>
      <c r="J2094" s="13" t="s">
        <v>18</v>
      </c>
      <c r="K2094" s="13" t="s">
        <v>18</v>
      </c>
      <c r="L2094" s="14"/>
      <c r="M2094" s="14"/>
      <c r="N2094" s="14"/>
      <c r="O2094" s="72"/>
      <c r="P2094" s="72"/>
      <c r="Q2094" s="70" t="s">
        <v>18</v>
      </c>
      <c r="R2094" s="70"/>
      <c r="S2094" s="12" t="s">
        <v>18</v>
      </c>
      <c r="T2094" s="71" t="s">
        <v>18</v>
      </c>
      <c r="U2094" s="71"/>
    </row>
    <row r="2095" spans="1:21" ht="36" customHeight="1">
      <c r="A2095" s="13" t="s">
        <v>2525</v>
      </c>
      <c r="B2095" s="5" t="s">
        <v>63</v>
      </c>
      <c r="C2095" s="14">
        <v>100705113</v>
      </c>
      <c r="D2095" s="14">
        <v>50611778</v>
      </c>
      <c r="E2095" s="14">
        <f>D2095-C2095</f>
        <v>-50093335</v>
      </c>
      <c r="F2095" s="53">
        <f>IFERROR((D2095/C2095-1)*100,0)</f>
        <v>-49.742593506647466</v>
      </c>
      <c r="G2095" s="14">
        <v>146909086</v>
      </c>
      <c r="H2095" s="53">
        <v>34.5</v>
      </c>
      <c r="I2095" s="5" t="s">
        <v>18</v>
      </c>
      <c r="J2095" s="13" t="s">
        <v>18</v>
      </c>
      <c r="K2095" s="13" t="s">
        <v>18</v>
      </c>
      <c r="L2095" s="14"/>
      <c r="M2095" s="14"/>
      <c r="N2095" s="14"/>
      <c r="O2095" s="72"/>
      <c r="P2095" s="72"/>
      <c r="Q2095" s="70" t="s">
        <v>18</v>
      </c>
      <c r="R2095" s="70"/>
      <c r="S2095" s="12" t="s">
        <v>18</v>
      </c>
      <c r="T2095" s="71" t="s">
        <v>18</v>
      </c>
      <c r="U2095" s="71"/>
    </row>
    <row r="2096" spans="1:21" ht="20.25" customHeight="1">
      <c r="A2096" s="13" t="s">
        <v>2526</v>
      </c>
      <c r="B2096" s="5" t="s">
        <v>18</v>
      </c>
      <c r="C2096" s="14"/>
      <c r="D2096" s="14"/>
      <c r="E2096" s="14"/>
      <c r="F2096" s="53" t="s">
        <v>18</v>
      </c>
      <c r="G2096" s="14"/>
      <c r="H2096" s="53" t="s">
        <v>18</v>
      </c>
      <c r="I2096" s="5" t="s">
        <v>23</v>
      </c>
      <c r="J2096" s="13" t="s">
        <v>2527</v>
      </c>
      <c r="K2096" s="13" t="s">
        <v>1526</v>
      </c>
      <c r="L2096" s="14">
        <v>300</v>
      </c>
      <c r="M2096" s="14">
        <v>300</v>
      </c>
      <c r="N2096" s="14">
        <v>294</v>
      </c>
      <c r="O2096" s="72">
        <v>299</v>
      </c>
      <c r="P2096" s="72"/>
      <c r="Q2096" s="70" t="s">
        <v>69</v>
      </c>
      <c r="R2096" s="70"/>
      <c r="S2096" s="15">
        <v>-0.3</v>
      </c>
      <c r="T2096" s="71" t="s">
        <v>3212</v>
      </c>
      <c r="U2096" s="71"/>
    </row>
    <row r="2097" spans="1:21" ht="22.5" customHeight="1">
      <c r="A2097" s="2"/>
      <c r="B2097" s="5" t="s">
        <v>18</v>
      </c>
      <c r="C2097" s="14"/>
      <c r="D2097" s="14"/>
      <c r="E2097" s="14"/>
      <c r="F2097" s="53" t="s">
        <v>18</v>
      </c>
      <c r="G2097" s="14"/>
      <c r="H2097" s="53" t="s">
        <v>18</v>
      </c>
      <c r="I2097" s="5" t="s">
        <v>23</v>
      </c>
      <c r="J2097" s="13" t="s">
        <v>189</v>
      </c>
      <c r="K2097" s="13" t="s">
        <v>379</v>
      </c>
      <c r="L2097" s="14">
        <v>6</v>
      </c>
      <c r="M2097" s="14">
        <v>5</v>
      </c>
      <c r="N2097" s="14">
        <v>5</v>
      </c>
      <c r="O2097" s="72">
        <v>5</v>
      </c>
      <c r="P2097" s="72"/>
      <c r="Q2097" s="74">
        <v>83.3</v>
      </c>
      <c r="R2097" s="74"/>
      <c r="S2097" s="15">
        <v>0</v>
      </c>
      <c r="T2097" s="71" t="s">
        <v>18</v>
      </c>
      <c r="U2097" s="71"/>
    </row>
    <row r="2098" spans="1:21" ht="14.25" customHeight="1">
      <c r="A2098" s="2"/>
      <c r="B2098" s="5" t="s">
        <v>18</v>
      </c>
      <c r="C2098" s="14"/>
      <c r="D2098" s="14"/>
      <c r="E2098" s="14"/>
      <c r="F2098" s="53" t="s">
        <v>18</v>
      </c>
      <c r="G2098" s="14"/>
      <c r="H2098" s="53" t="s">
        <v>18</v>
      </c>
      <c r="I2098" s="5" t="s">
        <v>23</v>
      </c>
      <c r="J2098" s="13" t="s">
        <v>2528</v>
      </c>
      <c r="K2098" s="13" t="s">
        <v>48</v>
      </c>
      <c r="L2098" s="14">
        <v>7</v>
      </c>
      <c r="M2098" s="14">
        <v>4</v>
      </c>
      <c r="N2098" s="14">
        <v>3</v>
      </c>
      <c r="O2098" s="72">
        <v>0</v>
      </c>
      <c r="P2098" s="72"/>
      <c r="Q2098" s="70" t="s">
        <v>26</v>
      </c>
      <c r="R2098" s="70"/>
      <c r="S2098" s="12" t="s">
        <v>26</v>
      </c>
      <c r="T2098" s="71" t="s">
        <v>3213</v>
      </c>
      <c r="U2098" s="71"/>
    </row>
    <row r="2099" spans="1:21" ht="14.25" customHeight="1">
      <c r="A2099" s="2"/>
      <c r="B2099" s="2"/>
      <c r="C2099" s="2"/>
      <c r="D2099" s="2"/>
      <c r="E2099" s="2"/>
      <c r="F2099" s="63"/>
      <c r="G2099" s="2"/>
      <c r="H2099" s="63"/>
      <c r="I2099" s="2"/>
      <c r="J2099" s="2"/>
      <c r="K2099" s="2"/>
      <c r="L2099" s="2"/>
      <c r="M2099" s="2"/>
      <c r="N2099" s="2"/>
      <c r="O2099" s="2"/>
      <c r="P2099" s="2"/>
      <c r="Q2099" s="2"/>
      <c r="R2099" s="2"/>
      <c r="S2099" s="2"/>
      <c r="T2099" s="71" t="s">
        <v>2529</v>
      </c>
      <c r="U2099" s="71"/>
    </row>
    <row r="2100" spans="1:21" ht="14.25" customHeight="1">
      <c r="A2100" s="2"/>
      <c r="B2100" s="5" t="s">
        <v>18</v>
      </c>
      <c r="C2100" s="14"/>
      <c r="D2100" s="14"/>
      <c r="E2100" s="14"/>
      <c r="F2100" s="53" t="s">
        <v>18</v>
      </c>
      <c r="G2100" s="14"/>
      <c r="H2100" s="53" t="s">
        <v>18</v>
      </c>
      <c r="I2100" s="5" t="s">
        <v>23</v>
      </c>
      <c r="J2100" s="13" t="s">
        <v>2530</v>
      </c>
      <c r="K2100" s="13" t="s">
        <v>48</v>
      </c>
      <c r="L2100" s="14">
        <v>10</v>
      </c>
      <c r="M2100" s="14">
        <v>8</v>
      </c>
      <c r="N2100" s="14">
        <v>7</v>
      </c>
      <c r="O2100" s="72">
        <v>7</v>
      </c>
      <c r="P2100" s="72"/>
      <c r="Q2100" s="74">
        <v>70</v>
      </c>
      <c r="R2100" s="74"/>
      <c r="S2100" s="15">
        <v>-12.5</v>
      </c>
      <c r="T2100" s="71" t="s">
        <v>3214</v>
      </c>
      <c r="U2100" s="71"/>
    </row>
    <row r="2101" spans="1:21" ht="14.25" customHeight="1">
      <c r="A2101" s="2"/>
      <c r="B2101" s="5" t="s">
        <v>18</v>
      </c>
      <c r="C2101" s="14"/>
      <c r="D2101" s="14"/>
      <c r="E2101" s="14"/>
      <c r="F2101" s="53" t="s">
        <v>18</v>
      </c>
      <c r="G2101" s="14"/>
      <c r="H2101" s="53" t="s">
        <v>18</v>
      </c>
      <c r="I2101" s="5" t="s">
        <v>23</v>
      </c>
      <c r="J2101" s="13" t="s">
        <v>2531</v>
      </c>
      <c r="K2101" s="13" t="s">
        <v>216</v>
      </c>
      <c r="L2101" s="14">
        <v>3100</v>
      </c>
      <c r="M2101" s="14">
        <v>3100</v>
      </c>
      <c r="N2101" s="14">
        <v>2800</v>
      </c>
      <c r="O2101" s="72">
        <v>2782</v>
      </c>
      <c r="P2101" s="72"/>
      <c r="Q2101" s="70" t="s">
        <v>69</v>
      </c>
      <c r="R2101" s="70"/>
      <c r="S2101" s="15">
        <v>-10.3</v>
      </c>
      <c r="T2101" s="71" t="s">
        <v>2532</v>
      </c>
      <c r="U2101" s="71"/>
    </row>
    <row r="2102" spans="1:21" ht="14.25" customHeight="1">
      <c r="A2102" s="2"/>
      <c r="B2102" s="5" t="s">
        <v>18</v>
      </c>
      <c r="C2102" s="14"/>
      <c r="D2102" s="14"/>
      <c r="E2102" s="14"/>
      <c r="F2102" s="53" t="s">
        <v>18</v>
      </c>
      <c r="G2102" s="14"/>
      <c r="H2102" s="53" t="s">
        <v>18</v>
      </c>
      <c r="I2102" s="5" t="s">
        <v>23</v>
      </c>
      <c r="J2102" s="13" t="s">
        <v>2533</v>
      </c>
      <c r="K2102" s="13" t="s">
        <v>37</v>
      </c>
      <c r="L2102" s="14">
        <v>2500</v>
      </c>
      <c r="M2102" s="14">
        <v>1700</v>
      </c>
      <c r="N2102" s="14">
        <v>1330</v>
      </c>
      <c r="O2102" s="72">
        <v>1650</v>
      </c>
      <c r="P2102" s="72"/>
      <c r="Q2102" s="70" t="s">
        <v>69</v>
      </c>
      <c r="R2102" s="70"/>
      <c r="S2102" s="15">
        <v>-2.9</v>
      </c>
      <c r="T2102" s="71" t="s">
        <v>3215</v>
      </c>
      <c r="U2102" s="71"/>
    </row>
    <row r="2103" spans="1:21">
      <c r="A2103" s="2"/>
      <c r="B2103" s="5" t="s">
        <v>29</v>
      </c>
      <c r="C2103" s="14">
        <v>100705113</v>
      </c>
      <c r="D2103" s="14">
        <v>50611778</v>
      </c>
      <c r="E2103" s="14">
        <f t="shared" ref="E2103:E2104" si="521">D2103-C2103</f>
        <v>-50093335</v>
      </c>
      <c r="F2103" s="53">
        <f t="shared" ref="F2103:F2104" si="522">IFERROR((D2103/C2103-1)*100,0)</f>
        <v>-49.742593506647466</v>
      </c>
      <c r="G2103" s="14">
        <v>146909086</v>
      </c>
      <c r="H2103" s="53">
        <v>34.5</v>
      </c>
      <c r="I2103" s="5" t="s">
        <v>18</v>
      </c>
      <c r="J2103" s="13" t="s">
        <v>18</v>
      </c>
      <c r="K2103" s="13" t="s">
        <v>18</v>
      </c>
      <c r="L2103" s="14"/>
      <c r="M2103" s="14"/>
      <c r="N2103" s="14"/>
      <c r="O2103" s="72"/>
      <c r="P2103" s="72"/>
      <c r="Q2103" s="70" t="s">
        <v>18</v>
      </c>
      <c r="R2103" s="70"/>
      <c r="S2103" s="12" t="s">
        <v>18</v>
      </c>
      <c r="T2103" s="71" t="s">
        <v>18</v>
      </c>
      <c r="U2103" s="71"/>
    </row>
    <row r="2104" spans="1:21" ht="25.5">
      <c r="A2104" s="13" t="s">
        <v>2534</v>
      </c>
      <c r="B2104" s="5" t="s">
        <v>63</v>
      </c>
      <c r="C2104" s="14">
        <v>1121294610</v>
      </c>
      <c r="D2104" s="14">
        <v>569581638</v>
      </c>
      <c r="E2104" s="14">
        <f t="shared" si="521"/>
        <v>-551712972</v>
      </c>
      <c r="F2104" s="53">
        <f t="shared" si="522"/>
        <v>-49.203212704286528</v>
      </c>
      <c r="G2104" s="14">
        <v>1502853198</v>
      </c>
      <c r="H2104" s="53">
        <v>37.9</v>
      </c>
      <c r="I2104" s="5" t="s">
        <v>18</v>
      </c>
      <c r="J2104" s="13" t="s">
        <v>18</v>
      </c>
      <c r="K2104" s="13" t="s">
        <v>18</v>
      </c>
      <c r="L2104" s="14"/>
      <c r="M2104" s="14"/>
      <c r="N2104" s="14"/>
      <c r="O2104" s="72"/>
      <c r="P2104" s="72"/>
      <c r="Q2104" s="70" t="s">
        <v>18</v>
      </c>
      <c r="R2104" s="70"/>
      <c r="S2104" s="12" t="s">
        <v>18</v>
      </c>
      <c r="T2104" s="71" t="s">
        <v>18</v>
      </c>
      <c r="U2104" s="71"/>
    </row>
    <row r="2105" spans="1:21">
      <c r="A2105" s="13" t="s">
        <v>2535</v>
      </c>
      <c r="B2105" s="5" t="s">
        <v>18</v>
      </c>
      <c r="C2105" s="14"/>
      <c r="D2105" s="14"/>
      <c r="E2105" s="14"/>
      <c r="F2105" s="53" t="s">
        <v>18</v>
      </c>
      <c r="G2105" s="14"/>
      <c r="H2105" s="53" t="s">
        <v>18</v>
      </c>
      <c r="I2105" s="5" t="s">
        <v>23</v>
      </c>
      <c r="J2105" s="13" t="s">
        <v>2536</v>
      </c>
      <c r="K2105" s="13" t="s">
        <v>2537</v>
      </c>
      <c r="L2105" s="14">
        <v>1816616</v>
      </c>
      <c r="M2105" s="14">
        <v>1816616</v>
      </c>
      <c r="N2105" s="14">
        <v>530555</v>
      </c>
      <c r="O2105" s="72">
        <v>766889</v>
      </c>
      <c r="P2105" s="72"/>
      <c r="Q2105" s="74">
        <v>42.2</v>
      </c>
      <c r="R2105" s="74"/>
      <c r="S2105" s="15">
        <v>-57.8</v>
      </c>
      <c r="T2105" s="71" t="s">
        <v>3216</v>
      </c>
      <c r="U2105" s="71"/>
    </row>
    <row r="2106" spans="1:21" ht="14.25" customHeight="1">
      <c r="A2106" s="2"/>
      <c r="B2106" s="5" t="s">
        <v>18</v>
      </c>
      <c r="C2106" s="14"/>
      <c r="D2106" s="14"/>
      <c r="E2106" s="14"/>
      <c r="F2106" s="53" t="s">
        <v>18</v>
      </c>
      <c r="G2106" s="14"/>
      <c r="H2106" s="53" t="s">
        <v>18</v>
      </c>
      <c r="I2106" s="5" t="s">
        <v>23</v>
      </c>
      <c r="J2106" s="13" t="s">
        <v>1208</v>
      </c>
      <c r="K2106" s="13" t="s">
        <v>2071</v>
      </c>
      <c r="L2106" s="14">
        <v>157100</v>
      </c>
      <c r="M2106" s="14">
        <v>79000</v>
      </c>
      <c r="N2106" s="14">
        <v>47165</v>
      </c>
      <c r="O2106" s="72">
        <v>35430</v>
      </c>
      <c r="P2106" s="72"/>
      <c r="Q2106" s="74">
        <v>22.6</v>
      </c>
      <c r="R2106" s="74"/>
      <c r="S2106" s="15">
        <v>-55.2</v>
      </c>
      <c r="T2106" s="71" t="s">
        <v>3217</v>
      </c>
      <c r="U2106" s="71"/>
    </row>
    <row r="2107" spans="1:21">
      <c r="A2107" s="2"/>
      <c r="B2107" s="5" t="s">
        <v>18</v>
      </c>
      <c r="C2107" s="14"/>
      <c r="D2107" s="14"/>
      <c r="E2107" s="14"/>
      <c r="F2107" s="53" t="s">
        <v>18</v>
      </c>
      <c r="G2107" s="14"/>
      <c r="H2107" s="53" t="s">
        <v>18</v>
      </c>
      <c r="I2107" s="5" t="s">
        <v>23</v>
      </c>
      <c r="J2107" s="13" t="s">
        <v>233</v>
      </c>
      <c r="K2107" s="13" t="s">
        <v>98</v>
      </c>
      <c r="L2107" s="14">
        <v>15000</v>
      </c>
      <c r="M2107" s="14">
        <v>10000</v>
      </c>
      <c r="N2107" s="14">
        <v>17728</v>
      </c>
      <c r="O2107" s="72">
        <v>10096</v>
      </c>
      <c r="P2107" s="72"/>
      <c r="Q2107" s="74">
        <v>67.3</v>
      </c>
      <c r="R2107" s="74"/>
      <c r="S2107" s="15">
        <v>1</v>
      </c>
      <c r="T2107" s="71" t="s">
        <v>2538</v>
      </c>
      <c r="U2107" s="71"/>
    </row>
    <row r="2108" spans="1:21">
      <c r="A2108" s="2"/>
      <c r="B2108" s="5" t="s">
        <v>18</v>
      </c>
      <c r="C2108" s="14"/>
      <c r="D2108" s="14"/>
      <c r="E2108" s="14"/>
      <c r="F2108" s="53" t="s">
        <v>18</v>
      </c>
      <c r="G2108" s="14"/>
      <c r="H2108" s="53" t="s">
        <v>18</v>
      </c>
      <c r="I2108" s="5" t="s">
        <v>23</v>
      </c>
      <c r="J2108" s="13" t="s">
        <v>2539</v>
      </c>
      <c r="K2108" s="13" t="s">
        <v>2540</v>
      </c>
      <c r="L2108" s="14">
        <v>18220000</v>
      </c>
      <c r="M2108" s="14">
        <v>8220000</v>
      </c>
      <c r="N2108" s="14">
        <v>11628920</v>
      </c>
      <c r="O2108" s="72">
        <v>8220000</v>
      </c>
      <c r="P2108" s="72"/>
      <c r="Q2108" s="74">
        <v>45.1</v>
      </c>
      <c r="R2108" s="74"/>
      <c r="S2108" s="15">
        <v>0</v>
      </c>
      <c r="T2108" s="71" t="s">
        <v>18</v>
      </c>
      <c r="U2108" s="71"/>
    </row>
    <row r="2109" spans="1:21" ht="14.25" customHeight="1">
      <c r="A2109" s="2"/>
      <c r="B2109" s="5" t="s">
        <v>18</v>
      </c>
      <c r="C2109" s="14"/>
      <c r="D2109" s="14"/>
      <c r="E2109" s="14"/>
      <c r="F2109" s="53" t="s">
        <v>18</v>
      </c>
      <c r="G2109" s="14"/>
      <c r="H2109" s="53" t="s">
        <v>18</v>
      </c>
      <c r="I2109" s="5" t="s">
        <v>23</v>
      </c>
      <c r="J2109" s="13" t="s">
        <v>2541</v>
      </c>
      <c r="K2109" s="13" t="s">
        <v>2542</v>
      </c>
      <c r="L2109" s="14">
        <v>236</v>
      </c>
      <c r="M2109" s="14">
        <v>236</v>
      </c>
      <c r="N2109" s="14">
        <v>57</v>
      </c>
      <c r="O2109" s="72">
        <v>0</v>
      </c>
      <c r="P2109" s="72"/>
      <c r="Q2109" s="70" t="s">
        <v>26</v>
      </c>
      <c r="R2109" s="70"/>
      <c r="S2109" s="12" t="s">
        <v>26</v>
      </c>
      <c r="T2109" s="71" t="s">
        <v>3218</v>
      </c>
      <c r="U2109" s="71"/>
    </row>
    <row r="2110" spans="1:21" ht="14.25" customHeight="1">
      <c r="A2110" s="2"/>
      <c r="B2110" s="5" t="s">
        <v>18</v>
      </c>
      <c r="C2110" s="14"/>
      <c r="D2110" s="14"/>
      <c r="E2110" s="14"/>
      <c r="F2110" s="53" t="s">
        <v>18</v>
      </c>
      <c r="G2110" s="14"/>
      <c r="H2110" s="53" t="s">
        <v>18</v>
      </c>
      <c r="I2110" s="5" t="s">
        <v>23</v>
      </c>
      <c r="J2110" s="13" t="s">
        <v>2543</v>
      </c>
      <c r="K2110" s="13" t="s">
        <v>1905</v>
      </c>
      <c r="L2110" s="14">
        <v>1500000</v>
      </c>
      <c r="M2110" s="14">
        <v>1125000</v>
      </c>
      <c r="N2110" s="14">
        <v>1093125</v>
      </c>
      <c r="O2110" s="72">
        <v>1076250</v>
      </c>
      <c r="P2110" s="72"/>
      <c r="Q2110" s="74">
        <v>71.8</v>
      </c>
      <c r="R2110" s="74"/>
      <c r="S2110" s="15">
        <v>-4.3</v>
      </c>
      <c r="T2110" s="71" t="s">
        <v>3219</v>
      </c>
      <c r="U2110" s="71"/>
    </row>
    <row r="2111" spans="1:21">
      <c r="A2111" s="2"/>
      <c r="B2111" s="5" t="s">
        <v>29</v>
      </c>
      <c r="C2111" s="14">
        <v>1121294610</v>
      </c>
      <c r="D2111" s="14">
        <v>569581638</v>
      </c>
      <c r="E2111" s="14">
        <f t="shared" ref="E2111:E2112" si="523">D2111-C2111</f>
        <v>-551712972</v>
      </c>
      <c r="F2111" s="53">
        <f t="shared" ref="F2111:F2112" si="524">IFERROR((D2111/C2111-1)*100,0)</f>
        <v>-49.203212704286528</v>
      </c>
      <c r="G2111" s="14">
        <v>1502853198</v>
      </c>
      <c r="H2111" s="53">
        <v>37.9</v>
      </c>
      <c r="I2111" s="5" t="s">
        <v>18</v>
      </c>
      <c r="J2111" s="13" t="s">
        <v>18</v>
      </c>
      <c r="K2111" s="13" t="s">
        <v>18</v>
      </c>
      <c r="L2111" s="14"/>
      <c r="M2111" s="14"/>
      <c r="N2111" s="14"/>
      <c r="O2111" s="72"/>
      <c r="P2111" s="72"/>
      <c r="Q2111" s="70" t="s">
        <v>18</v>
      </c>
      <c r="R2111" s="70"/>
      <c r="S2111" s="12" t="s">
        <v>18</v>
      </c>
      <c r="T2111" s="71" t="s">
        <v>18</v>
      </c>
      <c r="U2111" s="71"/>
    </row>
    <row r="2112" spans="1:21" ht="25.5">
      <c r="A2112" s="13" t="s">
        <v>2544</v>
      </c>
      <c r="B2112" s="5" t="s">
        <v>63</v>
      </c>
      <c r="C2112" s="14">
        <v>665463503</v>
      </c>
      <c r="D2112" s="14">
        <v>1860278894</v>
      </c>
      <c r="E2112" s="14">
        <f t="shared" si="523"/>
        <v>1194815391</v>
      </c>
      <c r="F2112" s="53">
        <f t="shared" si="524"/>
        <v>179.5463441065678</v>
      </c>
      <c r="G2112" s="14">
        <v>2273504068</v>
      </c>
      <c r="H2112" s="53">
        <v>81.8</v>
      </c>
      <c r="I2112" s="5" t="s">
        <v>18</v>
      </c>
      <c r="J2112" s="13" t="s">
        <v>18</v>
      </c>
      <c r="K2112" s="13" t="s">
        <v>18</v>
      </c>
      <c r="L2112" s="14"/>
      <c r="M2112" s="14"/>
      <c r="N2112" s="14"/>
      <c r="O2112" s="72"/>
      <c r="P2112" s="72"/>
      <c r="Q2112" s="70" t="s">
        <v>18</v>
      </c>
      <c r="R2112" s="70"/>
      <c r="S2112" s="12" t="s">
        <v>18</v>
      </c>
      <c r="T2112" s="71" t="s">
        <v>18</v>
      </c>
      <c r="U2112" s="71"/>
    </row>
    <row r="2113" spans="1:21" ht="14.25" customHeight="1">
      <c r="A2113" s="13" t="s">
        <v>2545</v>
      </c>
      <c r="B2113" s="5" t="s">
        <v>18</v>
      </c>
      <c r="C2113" s="14"/>
      <c r="D2113" s="14"/>
      <c r="E2113" s="14"/>
      <c r="F2113" s="53" t="s">
        <v>18</v>
      </c>
      <c r="G2113" s="14"/>
      <c r="H2113" s="53" t="s">
        <v>18</v>
      </c>
      <c r="I2113" s="5" t="s">
        <v>23</v>
      </c>
      <c r="J2113" s="13" t="s">
        <v>2546</v>
      </c>
      <c r="K2113" s="13" t="s">
        <v>2547</v>
      </c>
      <c r="L2113" s="14">
        <v>1900</v>
      </c>
      <c r="M2113" s="14">
        <v>1425</v>
      </c>
      <c r="N2113" s="14">
        <v>1223</v>
      </c>
      <c r="O2113" s="72">
        <v>422</v>
      </c>
      <c r="P2113" s="72"/>
      <c r="Q2113" s="74">
        <v>22.2</v>
      </c>
      <c r="R2113" s="74"/>
      <c r="S2113" s="15">
        <v>-70.400000000000006</v>
      </c>
      <c r="T2113" s="71" t="s">
        <v>3220</v>
      </c>
      <c r="U2113" s="71"/>
    </row>
    <row r="2114" spans="1:21" ht="14.25" customHeight="1">
      <c r="A2114" s="2"/>
      <c r="B2114" s="5" t="s">
        <v>18</v>
      </c>
      <c r="C2114" s="14"/>
      <c r="D2114" s="14"/>
      <c r="E2114" s="14"/>
      <c r="F2114" s="53" t="s">
        <v>18</v>
      </c>
      <c r="G2114" s="14"/>
      <c r="H2114" s="53" t="s">
        <v>18</v>
      </c>
      <c r="I2114" s="5" t="s">
        <v>23</v>
      </c>
      <c r="J2114" s="13" t="s">
        <v>2548</v>
      </c>
      <c r="K2114" s="13" t="s">
        <v>2549</v>
      </c>
      <c r="L2114" s="14">
        <v>565477</v>
      </c>
      <c r="M2114" s="14">
        <v>543051</v>
      </c>
      <c r="N2114" s="14">
        <v>475007</v>
      </c>
      <c r="O2114" s="72">
        <v>470291</v>
      </c>
      <c r="P2114" s="72"/>
      <c r="Q2114" s="70" t="s">
        <v>69</v>
      </c>
      <c r="R2114" s="70"/>
      <c r="S2114" s="15">
        <v>-13.4</v>
      </c>
      <c r="T2114" s="71" t="s">
        <v>3221</v>
      </c>
      <c r="U2114" s="71"/>
    </row>
    <row r="2115" spans="1:21" ht="14.25" customHeight="1">
      <c r="A2115" s="2"/>
      <c r="B2115" s="5" t="s">
        <v>18</v>
      </c>
      <c r="C2115" s="14"/>
      <c r="D2115" s="14"/>
      <c r="E2115" s="14"/>
      <c r="F2115" s="53" t="s">
        <v>18</v>
      </c>
      <c r="G2115" s="14"/>
      <c r="H2115" s="53" t="s">
        <v>18</v>
      </c>
      <c r="I2115" s="5" t="s">
        <v>23</v>
      </c>
      <c r="J2115" s="13" t="s">
        <v>2548</v>
      </c>
      <c r="K2115" s="13" t="s">
        <v>2550</v>
      </c>
      <c r="L2115" s="14">
        <v>1177630</v>
      </c>
      <c r="M2115" s="14">
        <v>1124384</v>
      </c>
      <c r="N2115" s="14">
        <v>1006089</v>
      </c>
      <c r="O2115" s="72">
        <v>1004866</v>
      </c>
      <c r="P2115" s="72"/>
      <c r="Q2115" s="70" t="s">
        <v>69</v>
      </c>
      <c r="R2115" s="70"/>
      <c r="S2115" s="15">
        <v>-10.6</v>
      </c>
      <c r="T2115" s="71" t="s">
        <v>3222</v>
      </c>
      <c r="U2115" s="71"/>
    </row>
    <row r="2116" spans="1:21" ht="14.25" customHeight="1">
      <c r="A2116" s="2"/>
      <c r="B2116" s="5" t="s">
        <v>18</v>
      </c>
      <c r="C2116" s="14"/>
      <c r="D2116" s="14"/>
      <c r="E2116" s="14"/>
      <c r="F2116" s="53" t="s">
        <v>18</v>
      </c>
      <c r="G2116" s="14"/>
      <c r="H2116" s="53" t="s">
        <v>18</v>
      </c>
      <c r="I2116" s="5" t="s">
        <v>23</v>
      </c>
      <c r="J2116" s="13" t="s">
        <v>2548</v>
      </c>
      <c r="K2116" s="13" t="s">
        <v>2551</v>
      </c>
      <c r="L2116" s="14">
        <v>1487697</v>
      </c>
      <c r="M2116" s="14">
        <v>1409046</v>
      </c>
      <c r="N2116" s="14">
        <v>1272332</v>
      </c>
      <c r="O2116" s="72">
        <v>1007482</v>
      </c>
      <c r="P2116" s="72"/>
      <c r="Q2116" s="70" t="s">
        <v>69</v>
      </c>
      <c r="R2116" s="70"/>
      <c r="S2116" s="15">
        <v>-28.5</v>
      </c>
      <c r="T2116" s="71" t="s">
        <v>3223</v>
      </c>
      <c r="U2116" s="71"/>
    </row>
    <row r="2117" spans="1:21" ht="14.25" customHeight="1">
      <c r="A2117" s="2"/>
      <c r="B2117" s="5" t="s">
        <v>18</v>
      </c>
      <c r="C2117" s="14"/>
      <c r="D2117" s="14"/>
      <c r="E2117" s="14"/>
      <c r="F2117" s="53" t="s">
        <v>18</v>
      </c>
      <c r="G2117" s="14"/>
      <c r="H2117" s="53" t="s">
        <v>18</v>
      </c>
      <c r="I2117" s="5" t="s">
        <v>23</v>
      </c>
      <c r="J2117" s="13" t="s">
        <v>2548</v>
      </c>
      <c r="K2117" s="13" t="s">
        <v>2552</v>
      </c>
      <c r="L2117" s="14">
        <v>1270203</v>
      </c>
      <c r="M2117" s="14">
        <v>1245859</v>
      </c>
      <c r="N2117" s="14">
        <v>1261267</v>
      </c>
      <c r="O2117" s="72">
        <v>1247017</v>
      </c>
      <c r="P2117" s="72"/>
      <c r="Q2117" s="70" t="s">
        <v>69</v>
      </c>
      <c r="R2117" s="70"/>
      <c r="S2117" s="15">
        <v>0.1</v>
      </c>
      <c r="T2117" s="71" t="s">
        <v>2553</v>
      </c>
      <c r="U2117" s="71"/>
    </row>
    <row r="2118" spans="1:21" ht="14.25" customHeight="1">
      <c r="A2118" s="2"/>
      <c r="B2118" s="5" t="s">
        <v>18</v>
      </c>
      <c r="C2118" s="14"/>
      <c r="D2118" s="14"/>
      <c r="E2118" s="14"/>
      <c r="F2118" s="53" t="s">
        <v>18</v>
      </c>
      <c r="G2118" s="14"/>
      <c r="H2118" s="53" t="s">
        <v>18</v>
      </c>
      <c r="I2118" s="5" t="s">
        <v>23</v>
      </c>
      <c r="J2118" s="13" t="s">
        <v>2548</v>
      </c>
      <c r="K2118" s="13" t="s">
        <v>2554</v>
      </c>
      <c r="L2118" s="14">
        <v>302519</v>
      </c>
      <c r="M2118" s="14">
        <v>259302</v>
      </c>
      <c r="N2118" s="19" t="s">
        <v>26</v>
      </c>
      <c r="O2118" s="72">
        <v>235230</v>
      </c>
      <c r="P2118" s="72"/>
      <c r="Q2118" s="70" t="s">
        <v>69</v>
      </c>
      <c r="R2118" s="70"/>
      <c r="S2118" s="15">
        <v>-9.3000000000000007</v>
      </c>
      <c r="T2118" s="71" t="s">
        <v>3224</v>
      </c>
      <c r="U2118" s="71"/>
    </row>
    <row r="2119" spans="1:21">
      <c r="A2119" s="2"/>
      <c r="B2119" s="5" t="s">
        <v>29</v>
      </c>
      <c r="C2119" s="14">
        <v>665463503</v>
      </c>
      <c r="D2119" s="14">
        <v>1860278894</v>
      </c>
      <c r="E2119" s="14">
        <f t="shared" ref="E2119:E2120" si="525">D2119-C2119</f>
        <v>1194815391</v>
      </c>
      <c r="F2119" s="53">
        <f t="shared" ref="F2119:F2120" si="526">IFERROR((D2119/C2119-1)*100,0)</f>
        <v>179.5463441065678</v>
      </c>
      <c r="G2119" s="14">
        <v>2273504068</v>
      </c>
      <c r="H2119" s="53">
        <v>81.8</v>
      </c>
      <c r="I2119" s="5" t="s">
        <v>18</v>
      </c>
      <c r="J2119" s="13" t="s">
        <v>18</v>
      </c>
      <c r="K2119" s="13" t="s">
        <v>18</v>
      </c>
      <c r="L2119" s="14"/>
      <c r="M2119" s="14"/>
      <c r="N2119" s="14"/>
      <c r="O2119" s="72"/>
      <c r="P2119" s="72"/>
      <c r="Q2119" s="70" t="s">
        <v>18</v>
      </c>
      <c r="R2119" s="70"/>
      <c r="S2119" s="12" t="s">
        <v>18</v>
      </c>
      <c r="T2119" s="71" t="s">
        <v>18</v>
      </c>
      <c r="U2119" s="71"/>
    </row>
    <row r="2120" spans="1:21" ht="25.5">
      <c r="A2120" s="13" t="s">
        <v>2555</v>
      </c>
      <c r="B2120" s="5" t="s">
        <v>63</v>
      </c>
      <c r="C2120" s="14">
        <v>255483488</v>
      </c>
      <c r="D2120" s="14">
        <v>334161444</v>
      </c>
      <c r="E2120" s="14">
        <f t="shared" si="525"/>
        <v>78677956</v>
      </c>
      <c r="F2120" s="53">
        <f t="shared" si="526"/>
        <v>30.795710758418959</v>
      </c>
      <c r="G2120" s="14">
        <v>483188962</v>
      </c>
      <c r="H2120" s="53">
        <v>69.2</v>
      </c>
      <c r="I2120" s="5" t="s">
        <v>18</v>
      </c>
      <c r="J2120" s="13" t="s">
        <v>18</v>
      </c>
      <c r="K2120" s="13" t="s">
        <v>18</v>
      </c>
      <c r="L2120" s="14"/>
      <c r="M2120" s="14"/>
      <c r="N2120" s="14"/>
      <c r="O2120" s="72"/>
      <c r="P2120" s="72"/>
      <c r="Q2120" s="70" t="s">
        <v>18</v>
      </c>
      <c r="R2120" s="70"/>
      <c r="S2120" s="12" t="s">
        <v>18</v>
      </c>
      <c r="T2120" s="71" t="s">
        <v>18</v>
      </c>
      <c r="U2120" s="71"/>
    </row>
    <row r="2121" spans="1:21" ht="28.5" customHeight="1">
      <c r="A2121" s="13" t="s">
        <v>2556</v>
      </c>
      <c r="B2121" s="5" t="s">
        <v>18</v>
      </c>
      <c r="C2121" s="14"/>
      <c r="D2121" s="14"/>
      <c r="E2121" s="14"/>
      <c r="F2121" s="53" t="s">
        <v>18</v>
      </c>
      <c r="G2121" s="14"/>
      <c r="H2121" s="53" t="s">
        <v>18</v>
      </c>
      <c r="I2121" s="5" t="s">
        <v>23</v>
      </c>
      <c r="J2121" s="13" t="s">
        <v>2557</v>
      </c>
      <c r="K2121" s="13" t="s">
        <v>2558</v>
      </c>
      <c r="L2121" s="14">
        <v>680</v>
      </c>
      <c r="M2121" s="14">
        <v>680</v>
      </c>
      <c r="N2121" s="14">
        <v>694</v>
      </c>
      <c r="O2121" s="72">
        <v>697</v>
      </c>
      <c r="P2121" s="72"/>
      <c r="Q2121" s="74">
        <v>102.5</v>
      </c>
      <c r="R2121" s="74"/>
      <c r="S2121" s="15">
        <v>2.5</v>
      </c>
      <c r="T2121" s="71" t="s">
        <v>3225</v>
      </c>
      <c r="U2121" s="71"/>
    </row>
    <row r="2122" spans="1:21" ht="14.25" customHeight="1">
      <c r="A2122" s="2"/>
      <c r="B2122" s="5" t="s">
        <v>18</v>
      </c>
      <c r="C2122" s="14"/>
      <c r="D2122" s="14"/>
      <c r="E2122" s="14"/>
      <c r="F2122" s="53" t="s">
        <v>18</v>
      </c>
      <c r="G2122" s="14"/>
      <c r="H2122" s="53" t="s">
        <v>18</v>
      </c>
      <c r="I2122" s="5" t="s">
        <v>23</v>
      </c>
      <c r="J2122" s="13" t="s">
        <v>2559</v>
      </c>
      <c r="K2122" s="13" t="s">
        <v>98</v>
      </c>
      <c r="L2122" s="14">
        <v>500</v>
      </c>
      <c r="M2122" s="14">
        <v>250</v>
      </c>
      <c r="N2122" s="14">
        <v>263</v>
      </c>
      <c r="O2122" s="72">
        <v>0</v>
      </c>
      <c r="P2122" s="72"/>
      <c r="Q2122" s="70" t="s">
        <v>26</v>
      </c>
      <c r="R2122" s="70"/>
      <c r="S2122" s="12" t="s">
        <v>26</v>
      </c>
      <c r="T2122" s="71" t="s">
        <v>3226</v>
      </c>
      <c r="U2122" s="71"/>
    </row>
    <row r="2123" spans="1:21" ht="14.25" customHeight="1">
      <c r="A2123" s="2"/>
      <c r="B2123" s="5" t="s">
        <v>18</v>
      </c>
      <c r="C2123" s="14"/>
      <c r="D2123" s="14"/>
      <c r="E2123" s="14"/>
      <c r="F2123" s="53" t="s">
        <v>18</v>
      </c>
      <c r="G2123" s="14"/>
      <c r="H2123" s="53" t="s">
        <v>18</v>
      </c>
      <c r="I2123" s="5" t="s">
        <v>23</v>
      </c>
      <c r="J2123" s="13" t="s">
        <v>2560</v>
      </c>
      <c r="K2123" s="13" t="s">
        <v>101</v>
      </c>
      <c r="L2123" s="14">
        <v>200</v>
      </c>
      <c r="M2123" s="14">
        <v>200</v>
      </c>
      <c r="N2123" s="14">
        <v>0</v>
      </c>
      <c r="O2123" s="72">
        <v>0</v>
      </c>
      <c r="P2123" s="72"/>
      <c r="Q2123" s="70" t="s">
        <v>69</v>
      </c>
      <c r="R2123" s="70"/>
      <c r="S2123" s="12" t="s">
        <v>26</v>
      </c>
      <c r="T2123" s="71" t="s">
        <v>3227</v>
      </c>
      <c r="U2123" s="71"/>
    </row>
    <row r="2124" spans="1:21" ht="14.25" customHeight="1">
      <c r="A2124" s="2"/>
      <c r="B2124" s="5" t="s">
        <v>18</v>
      </c>
      <c r="C2124" s="14"/>
      <c r="D2124" s="14"/>
      <c r="E2124" s="14"/>
      <c r="F2124" s="53" t="s">
        <v>18</v>
      </c>
      <c r="G2124" s="14"/>
      <c r="H2124" s="53" t="s">
        <v>18</v>
      </c>
      <c r="I2124" s="5" t="s">
        <v>23</v>
      </c>
      <c r="J2124" s="13" t="s">
        <v>2561</v>
      </c>
      <c r="K2124" s="13" t="s">
        <v>2562</v>
      </c>
      <c r="L2124" s="14">
        <v>100</v>
      </c>
      <c r="M2124" s="14">
        <v>50</v>
      </c>
      <c r="N2124" s="14">
        <v>95</v>
      </c>
      <c r="O2124" s="72">
        <v>0</v>
      </c>
      <c r="P2124" s="72"/>
      <c r="Q2124" s="70" t="s">
        <v>26</v>
      </c>
      <c r="R2124" s="70"/>
      <c r="S2124" s="12" t="s">
        <v>26</v>
      </c>
      <c r="T2124" s="71" t="s">
        <v>3228</v>
      </c>
      <c r="U2124" s="71"/>
    </row>
    <row r="2125" spans="1:21">
      <c r="A2125" s="2"/>
      <c r="B2125" s="5" t="s">
        <v>29</v>
      </c>
      <c r="C2125" s="14">
        <v>255483488</v>
      </c>
      <c r="D2125" s="14">
        <v>334161444</v>
      </c>
      <c r="E2125" s="14">
        <f t="shared" ref="E2125:E2126" si="527">D2125-C2125</f>
        <v>78677956</v>
      </c>
      <c r="F2125" s="53">
        <f t="shared" ref="F2125:F2126" si="528">IFERROR((D2125/C2125-1)*100,0)</f>
        <v>30.795710758418959</v>
      </c>
      <c r="G2125" s="14">
        <v>483188962</v>
      </c>
      <c r="H2125" s="53">
        <v>69.2</v>
      </c>
      <c r="I2125" s="5" t="s">
        <v>18</v>
      </c>
      <c r="J2125" s="13" t="s">
        <v>18</v>
      </c>
      <c r="K2125" s="13" t="s">
        <v>18</v>
      </c>
      <c r="L2125" s="14"/>
      <c r="M2125" s="14"/>
      <c r="N2125" s="14"/>
      <c r="O2125" s="72"/>
      <c r="P2125" s="72"/>
      <c r="Q2125" s="70" t="s">
        <v>18</v>
      </c>
      <c r="R2125" s="70"/>
      <c r="S2125" s="12" t="s">
        <v>18</v>
      </c>
      <c r="T2125" s="71" t="s">
        <v>18</v>
      </c>
      <c r="U2125" s="71"/>
    </row>
    <row r="2126" spans="1:21" ht="25.5">
      <c r="A2126" s="13" t="s">
        <v>2563</v>
      </c>
      <c r="B2126" s="5" t="s">
        <v>63</v>
      </c>
      <c r="C2126" s="14">
        <v>123019348</v>
      </c>
      <c r="D2126" s="14">
        <v>25081290</v>
      </c>
      <c r="E2126" s="14">
        <f t="shared" si="527"/>
        <v>-97938058</v>
      </c>
      <c r="F2126" s="53">
        <f t="shared" si="528"/>
        <v>-79.611914379516961</v>
      </c>
      <c r="G2126" s="14">
        <v>124451332</v>
      </c>
      <c r="H2126" s="53">
        <v>20.2</v>
      </c>
      <c r="I2126" s="5" t="s">
        <v>18</v>
      </c>
      <c r="J2126" s="13" t="s">
        <v>18</v>
      </c>
      <c r="K2126" s="13" t="s">
        <v>18</v>
      </c>
      <c r="L2126" s="14"/>
      <c r="M2126" s="14"/>
      <c r="N2126" s="14"/>
      <c r="O2126" s="72"/>
      <c r="P2126" s="72"/>
      <c r="Q2126" s="70" t="s">
        <v>18</v>
      </c>
      <c r="R2126" s="70"/>
      <c r="S2126" s="12" t="s">
        <v>18</v>
      </c>
      <c r="T2126" s="71" t="s">
        <v>18</v>
      </c>
      <c r="U2126" s="71"/>
    </row>
    <row r="2127" spans="1:21" ht="25.5">
      <c r="A2127" s="13" t="s">
        <v>2564</v>
      </c>
      <c r="B2127" s="5" t="s">
        <v>18</v>
      </c>
      <c r="C2127" s="14"/>
      <c r="D2127" s="14"/>
      <c r="E2127" s="14"/>
      <c r="F2127" s="53" t="s">
        <v>18</v>
      </c>
      <c r="G2127" s="14"/>
      <c r="H2127" s="53" t="s">
        <v>18</v>
      </c>
      <c r="I2127" s="5" t="s">
        <v>23</v>
      </c>
      <c r="J2127" s="13" t="s">
        <v>2565</v>
      </c>
      <c r="K2127" s="13" t="s">
        <v>534</v>
      </c>
      <c r="L2127" s="14">
        <v>22</v>
      </c>
      <c r="M2127" s="14">
        <v>15</v>
      </c>
      <c r="N2127" s="14">
        <v>17</v>
      </c>
      <c r="O2127" s="72">
        <v>3</v>
      </c>
      <c r="P2127" s="72"/>
      <c r="Q2127" s="74">
        <v>13.6</v>
      </c>
      <c r="R2127" s="74"/>
      <c r="S2127" s="15">
        <v>-80</v>
      </c>
      <c r="T2127" s="71" t="s">
        <v>2566</v>
      </c>
      <c r="U2127" s="71"/>
    </row>
    <row r="2128" spans="1:21">
      <c r="A2128" s="2"/>
      <c r="B2128" s="5" t="s">
        <v>18</v>
      </c>
      <c r="C2128" s="14"/>
      <c r="D2128" s="14"/>
      <c r="E2128" s="14"/>
      <c r="F2128" s="53" t="s">
        <v>18</v>
      </c>
      <c r="G2128" s="14"/>
      <c r="H2128" s="53" t="s">
        <v>18</v>
      </c>
      <c r="I2128" s="5" t="s">
        <v>23</v>
      </c>
      <c r="J2128" s="13" t="s">
        <v>2565</v>
      </c>
      <c r="K2128" s="13" t="s">
        <v>98</v>
      </c>
      <c r="L2128" s="14">
        <v>650</v>
      </c>
      <c r="M2128" s="14">
        <v>440</v>
      </c>
      <c r="N2128" s="14">
        <v>843</v>
      </c>
      <c r="O2128" s="72">
        <v>390</v>
      </c>
      <c r="P2128" s="72"/>
      <c r="Q2128" s="74">
        <v>60</v>
      </c>
      <c r="R2128" s="74"/>
      <c r="S2128" s="15">
        <v>-11.4</v>
      </c>
      <c r="T2128" s="71" t="s">
        <v>2567</v>
      </c>
      <c r="U2128" s="71"/>
    </row>
    <row r="2129" spans="1:21" ht="14.25" customHeight="1">
      <c r="A2129" s="2"/>
      <c r="B2129" s="5" t="s">
        <v>18</v>
      </c>
      <c r="C2129" s="14"/>
      <c r="D2129" s="14"/>
      <c r="E2129" s="14"/>
      <c r="F2129" s="53" t="s">
        <v>18</v>
      </c>
      <c r="G2129" s="14"/>
      <c r="H2129" s="53" t="s">
        <v>18</v>
      </c>
      <c r="I2129" s="5" t="s">
        <v>23</v>
      </c>
      <c r="J2129" s="13" t="s">
        <v>2568</v>
      </c>
      <c r="K2129" s="13" t="s">
        <v>379</v>
      </c>
      <c r="L2129" s="14">
        <v>200</v>
      </c>
      <c r="M2129" s="14">
        <v>120</v>
      </c>
      <c r="N2129" s="14">
        <v>121</v>
      </c>
      <c r="O2129" s="72">
        <v>69</v>
      </c>
      <c r="P2129" s="72"/>
      <c r="Q2129" s="74">
        <v>34.5</v>
      </c>
      <c r="R2129" s="74"/>
      <c r="S2129" s="15">
        <v>-42.5</v>
      </c>
      <c r="T2129" s="71" t="s">
        <v>2569</v>
      </c>
      <c r="U2129" s="71"/>
    </row>
    <row r="2130" spans="1:21" ht="14.25" customHeight="1">
      <c r="A2130" s="2"/>
      <c r="B2130" s="5" t="s">
        <v>18</v>
      </c>
      <c r="C2130" s="14"/>
      <c r="D2130" s="14"/>
      <c r="E2130" s="14"/>
      <c r="F2130" s="53" t="s">
        <v>18</v>
      </c>
      <c r="G2130" s="14"/>
      <c r="H2130" s="53" t="s">
        <v>18</v>
      </c>
      <c r="I2130" s="5" t="s">
        <v>23</v>
      </c>
      <c r="J2130" s="13" t="s">
        <v>2570</v>
      </c>
      <c r="K2130" s="13" t="s">
        <v>48</v>
      </c>
      <c r="L2130" s="14">
        <v>10</v>
      </c>
      <c r="M2130" s="14">
        <v>5</v>
      </c>
      <c r="N2130" s="14">
        <v>2</v>
      </c>
      <c r="O2130" s="72">
        <v>0</v>
      </c>
      <c r="P2130" s="72"/>
      <c r="Q2130" s="70" t="s">
        <v>26</v>
      </c>
      <c r="R2130" s="70"/>
      <c r="S2130" s="12" t="s">
        <v>26</v>
      </c>
      <c r="T2130" s="71" t="s">
        <v>2571</v>
      </c>
      <c r="U2130" s="71"/>
    </row>
    <row r="2131" spans="1:21" ht="14.25" customHeight="1">
      <c r="A2131" s="2"/>
      <c r="B2131" s="5" t="s">
        <v>18</v>
      </c>
      <c r="C2131" s="14"/>
      <c r="D2131" s="14"/>
      <c r="E2131" s="14"/>
      <c r="F2131" s="53" t="s">
        <v>18</v>
      </c>
      <c r="G2131" s="14"/>
      <c r="H2131" s="53" t="s">
        <v>18</v>
      </c>
      <c r="I2131" s="5" t="s">
        <v>23</v>
      </c>
      <c r="J2131" s="13" t="s">
        <v>2572</v>
      </c>
      <c r="K2131" s="13" t="s">
        <v>1524</v>
      </c>
      <c r="L2131" s="14">
        <v>100</v>
      </c>
      <c r="M2131" s="14">
        <v>55</v>
      </c>
      <c r="N2131" s="14">
        <v>28</v>
      </c>
      <c r="O2131" s="72">
        <v>11</v>
      </c>
      <c r="P2131" s="72"/>
      <c r="Q2131" s="74">
        <v>11</v>
      </c>
      <c r="R2131" s="74"/>
      <c r="S2131" s="15">
        <v>-80</v>
      </c>
      <c r="T2131" s="71" t="s">
        <v>3229</v>
      </c>
      <c r="U2131" s="71"/>
    </row>
    <row r="2132" spans="1:21">
      <c r="A2132" s="2"/>
      <c r="B2132" s="5" t="s">
        <v>18</v>
      </c>
      <c r="C2132" s="14"/>
      <c r="D2132" s="14"/>
      <c r="E2132" s="14"/>
      <c r="F2132" s="53" t="s">
        <v>18</v>
      </c>
      <c r="G2132" s="14"/>
      <c r="H2132" s="53" t="s">
        <v>18</v>
      </c>
      <c r="I2132" s="5" t="s">
        <v>23</v>
      </c>
      <c r="J2132" s="13" t="s">
        <v>2573</v>
      </c>
      <c r="K2132" s="13" t="s">
        <v>477</v>
      </c>
      <c r="L2132" s="14">
        <v>25</v>
      </c>
      <c r="M2132" s="14">
        <v>18</v>
      </c>
      <c r="N2132" s="14">
        <v>31</v>
      </c>
      <c r="O2132" s="72">
        <v>71</v>
      </c>
      <c r="P2132" s="72"/>
      <c r="Q2132" s="74">
        <v>284</v>
      </c>
      <c r="R2132" s="74"/>
      <c r="S2132" s="15">
        <v>294.39999999999998</v>
      </c>
      <c r="T2132" s="71" t="s">
        <v>2538</v>
      </c>
      <c r="U2132" s="71"/>
    </row>
    <row r="2133" spans="1:21" ht="14.25" customHeight="1">
      <c r="A2133" s="2"/>
      <c r="B2133" s="5" t="s">
        <v>18</v>
      </c>
      <c r="C2133" s="14"/>
      <c r="D2133" s="14"/>
      <c r="E2133" s="14"/>
      <c r="F2133" s="53" t="s">
        <v>18</v>
      </c>
      <c r="G2133" s="14"/>
      <c r="H2133" s="53" t="s">
        <v>18</v>
      </c>
      <c r="I2133" s="5" t="s">
        <v>23</v>
      </c>
      <c r="J2133" s="13" t="s">
        <v>2573</v>
      </c>
      <c r="K2133" s="13" t="s">
        <v>686</v>
      </c>
      <c r="L2133" s="14">
        <v>10</v>
      </c>
      <c r="M2133" s="14">
        <v>7</v>
      </c>
      <c r="N2133" s="14">
        <v>4</v>
      </c>
      <c r="O2133" s="72">
        <v>15</v>
      </c>
      <c r="P2133" s="72"/>
      <c r="Q2133" s="74">
        <v>150</v>
      </c>
      <c r="R2133" s="74"/>
      <c r="S2133" s="15">
        <v>114.3</v>
      </c>
      <c r="T2133" s="71" t="s">
        <v>2574</v>
      </c>
      <c r="U2133" s="71"/>
    </row>
    <row r="2134" spans="1:21" ht="25.5">
      <c r="A2134" s="2"/>
      <c r="B2134" s="5" t="s">
        <v>18</v>
      </c>
      <c r="C2134" s="14"/>
      <c r="D2134" s="14"/>
      <c r="E2134" s="14"/>
      <c r="F2134" s="53" t="s">
        <v>18</v>
      </c>
      <c r="G2134" s="14"/>
      <c r="H2134" s="53" t="s">
        <v>18</v>
      </c>
      <c r="I2134" s="5" t="s">
        <v>23</v>
      </c>
      <c r="J2134" s="13" t="s">
        <v>2575</v>
      </c>
      <c r="K2134" s="13" t="s">
        <v>43</v>
      </c>
      <c r="L2134" s="14">
        <v>14</v>
      </c>
      <c r="M2134" s="14">
        <v>10</v>
      </c>
      <c r="N2134" s="14">
        <v>14</v>
      </c>
      <c r="O2134" s="72">
        <v>18</v>
      </c>
      <c r="P2134" s="72"/>
      <c r="Q2134" s="74">
        <v>128.6</v>
      </c>
      <c r="R2134" s="74"/>
      <c r="S2134" s="15">
        <v>80</v>
      </c>
      <c r="T2134" s="71" t="s">
        <v>2538</v>
      </c>
      <c r="U2134" s="71"/>
    </row>
    <row r="2135" spans="1:21">
      <c r="A2135" s="2"/>
      <c r="B2135" s="5" t="s">
        <v>18</v>
      </c>
      <c r="C2135" s="14"/>
      <c r="D2135" s="14"/>
      <c r="E2135" s="14"/>
      <c r="F2135" s="53" t="s">
        <v>18</v>
      </c>
      <c r="G2135" s="14"/>
      <c r="H2135" s="53" t="s">
        <v>18</v>
      </c>
      <c r="I2135" s="5" t="s">
        <v>23</v>
      </c>
      <c r="J2135" s="13" t="s">
        <v>2576</v>
      </c>
      <c r="K2135" s="13" t="s">
        <v>48</v>
      </c>
      <c r="L2135" s="14">
        <v>6</v>
      </c>
      <c r="M2135" s="14">
        <v>5</v>
      </c>
      <c r="N2135" s="14">
        <v>3</v>
      </c>
      <c r="O2135" s="72">
        <v>5</v>
      </c>
      <c r="P2135" s="72"/>
      <c r="Q2135" s="74">
        <v>83.3</v>
      </c>
      <c r="R2135" s="74"/>
      <c r="S2135" s="15">
        <v>0</v>
      </c>
      <c r="T2135" s="71" t="s">
        <v>18</v>
      </c>
      <c r="U2135" s="71"/>
    </row>
    <row r="2136" spans="1:21" ht="25.5">
      <c r="A2136" s="2"/>
      <c r="B2136" s="5" t="s">
        <v>18</v>
      </c>
      <c r="C2136" s="14"/>
      <c r="D2136" s="14"/>
      <c r="E2136" s="14"/>
      <c r="F2136" s="53" t="s">
        <v>18</v>
      </c>
      <c r="G2136" s="14"/>
      <c r="H2136" s="53" t="s">
        <v>18</v>
      </c>
      <c r="I2136" s="5" t="s">
        <v>23</v>
      </c>
      <c r="J2136" s="13" t="s">
        <v>2577</v>
      </c>
      <c r="K2136" s="13" t="s">
        <v>2578</v>
      </c>
      <c r="L2136" s="14">
        <v>0</v>
      </c>
      <c r="M2136" s="14">
        <v>0</v>
      </c>
      <c r="N2136" s="14"/>
      <c r="O2136" s="72">
        <v>0</v>
      </c>
      <c r="P2136" s="72"/>
      <c r="Q2136" s="74">
        <v>0</v>
      </c>
      <c r="R2136" s="74"/>
      <c r="S2136" s="15">
        <v>0</v>
      </c>
      <c r="T2136" s="71" t="s">
        <v>18</v>
      </c>
      <c r="U2136" s="71"/>
    </row>
    <row r="2137" spans="1:21" ht="14.25" customHeight="1">
      <c r="A2137" s="2"/>
      <c r="B2137" s="5" t="s">
        <v>18</v>
      </c>
      <c r="C2137" s="14"/>
      <c r="D2137" s="14"/>
      <c r="E2137" s="14"/>
      <c r="F2137" s="53" t="s">
        <v>18</v>
      </c>
      <c r="G2137" s="14"/>
      <c r="H2137" s="53" t="s">
        <v>18</v>
      </c>
      <c r="I2137" s="5" t="s">
        <v>23</v>
      </c>
      <c r="J2137" s="13" t="s">
        <v>2579</v>
      </c>
      <c r="K2137" s="13" t="s">
        <v>2580</v>
      </c>
      <c r="L2137" s="14">
        <v>25</v>
      </c>
      <c r="M2137" s="14">
        <v>15</v>
      </c>
      <c r="N2137" s="19" t="s">
        <v>26</v>
      </c>
      <c r="O2137" s="72">
        <v>8</v>
      </c>
      <c r="P2137" s="72"/>
      <c r="Q2137" s="74">
        <v>32</v>
      </c>
      <c r="R2137" s="74"/>
      <c r="S2137" s="15">
        <v>-46.7</v>
      </c>
      <c r="T2137" s="71" t="s">
        <v>2581</v>
      </c>
      <c r="U2137" s="71"/>
    </row>
    <row r="2138" spans="1:21">
      <c r="A2138" s="2"/>
      <c r="B2138" s="5" t="s">
        <v>29</v>
      </c>
      <c r="C2138" s="14">
        <v>123019348</v>
      </c>
      <c r="D2138" s="14">
        <v>25081290</v>
      </c>
      <c r="E2138" s="14">
        <f t="shared" ref="E2138:E2139" si="529">D2138-C2138</f>
        <v>-97938058</v>
      </c>
      <c r="F2138" s="53">
        <f t="shared" ref="F2138:F2139" si="530">IFERROR((D2138/C2138-1)*100,0)</f>
        <v>-79.611914379516961</v>
      </c>
      <c r="G2138" s="14">
        <v>124451332</v>
      </c>
      <c r="H2138" s="53">
        <v>20.2</v>
      </c>
      <c r="I2138" s="5" t="s">
        <v>18</v>
      </c>
      <c r="J2138" s="13" t="s">
        <v>18</v>
      </c>
      <c r="K2138" s="13" t="s">
        <v>18</v>
      </c>
      <c r="L2138" s="14"/>
      <c r="M2138" s="14"/>
      <c r="N2138" s="14"/>
      <c r="O2138" s="72"/>
      <c r="P2138" s="72"/>
      <c r="Q2138" s="70" t="s">
        <v>18</v>
      </c>
      <c r="R2138" s="70"/>
      <c r="S2138" s="12" t="s">
        <v>18</v>
      </c>
      <c r="T2138" s="71" t="s">
        <v>18</v>
      </c>
      <c r="U2138" s="71"/>
    </row>
    <row r="2139" spans="1:21" ht="25.5">
      <c r="A2139" s="13" t="s">
        <v>2582</v>
      </c>
      <c r="B2139" s="5" t="s">
        <v>63</v>
      </c>
      <c r="C2139" s="14">
        <v>1935890039</v>
      </c>
      <c r="D2139" s="14">
        <v>2630671200</v>
      </c>
      <c r="E2139" s="14">
        <f t="shared" si="529"/>
        <v>694781161</v>
      </c>
      <c r="F2139" s="53">
        <f t="shared" si="530"/>
        <v>35.889495116101486</v>
      </c>
      <c r="G2139" s="14">
        <v>3480657168</v>
      </c>
      <c r="H2139" s="53">
        <v>75.599999999999994</v>
      </c>
      <c r="I2139" s="5" t="s">
        <v>18</v>
      </c>
      <c r="J2139" s="13" t="s">
        <v>18</v>
      </c>
      <c r="K2139" s="13" t="s">
        <v>18</v>
      </c>
      <c r="L2139" s="14"/>
      <c r="M2139" s="14"/>
      <c r="N2139" s="14"/>
      <c r="O2139" s="72"/>
      <c r="P2139" s="72"/>
      <c r="Q2139" s="70" t="s">
        <v>18</v>
      </c>
      <c r="R2139" s="70"/>
      <c r="S2139" s="12" t="s">
        <v>18</v>
      </c>
      <c r="T2139" s="71" t="s">
        <v>18</v>
      </c>
      <c r="U2139" s="71"/>
    </row>
    <row r="2140" spans="1:21" ht="28.5" customHeight="1">
      <c r="A2140" s="13" t="s">
        <v>2583</v>
      </c>
      <c r="B2140" s="5" t="s">
        <v>18</v>
      </c>
      <c r="C2140" s="14"/>
      <c r="D2140" s="14"/>
      <c r="E2140" s="14"/>
      <c r="F2140" s="53" t="s">
        <v>18</v>
      </c>
      <c r="G2140" s="14"/>
      <c r="H2140" s="53" t="s">
        <v>18</v>
      </c>
      <c r="I2140" s="5" t="s">
        <v>23</v>
      </c>
      <c r="J2140" s="13" t="s">
        <v>2584</v>
      </c>
      <c r="K2140" s="13" t="s">
        <v>1005</v>
      </c>
      <c r="L2140" s="14">
        <v>39268992</v>
      </c>
      <c r="M2140" s="14">
        <v>31431157</v>
      </c>
      <c r="N2140" s="14">
        <v>29888555</v>
      </c>
      <c r="O2140" s="72">
        <v>28351152</v>
      </c>
      <c r="P2140" s="72"/>
      <c r="Q2140" s="74">
        <v>72.2</v>
      </c>
      <c r="R2140" s="74"/>
      <c r="S2140" s="15">
        <v>-9.8000000000000007</v>
      </c>
      <c r="T2140" s="71" t="s">
        <v>3230</v>
      </c>
      <c r="U2140" s="71"/>
    </row>
    <row r="2141" spans="1:21" ht="14.25" customHeight="1">
      <c r="A2141" s="2"/>
      <c r="B2141" s="5" t="s">
        <v>18</v>
      </c>
      <c r="C2141" s="14"/>
      <c r="D2141" s="14"/>
      <c r="E2141" s="14"/>
      <c r="F2141" s="53" t="s">
        <v>18</v>
      </c>
      <c r="G2141" s="14"/>
      <c r="H2141" s="53" t="s">
        <v>18</v>
      </c>
      <c r="I2141" s="5" t="s">
        <v>23</v>
      </c>
      <c r="J2141" s="13" t="s">
        <v>2585</v>
      </c>
      <c r="K2141" s="13" t="s">
        <v>2586</v>
      </c>
      <c r="L2141" s="14">
        <v>751541</v>
      </c>
      <c r="M2141" s="14">
        <v>563655</v>
      </c>
      <c r="N2141" s="14">
        <v>531739</v>
      </c>
      <c r="O2141" s="72">
        <v>61912</v>
      </c>
      <c r="P2141" s="72"/>
      <c r="Q2141" s="74">
        <v>8.1999999999999993</v>
      </c>
      <c r="R2141" s="74"/>
      <c r="S2141" s="15">
        <v>-89</v>
      </c>
      <c r="T2141" s="71" t="s">
        <v>3231</v>
      </c>
      <c r="U2141" s="71"/>
    </row>
    <row r="2142" spans="1:21" ht="14.25" customHeight="1">
      <c r="A2142" s="2"/>
      <c r="B2142" s="5" t="s">
        <v>18</v>
      </c>
      <c r="C2142" s="14"/>
      <c r="D2142" s="14"/>
      <c r="E2142" s="14"/>
      <c r="F2142" s="53" t="s">
        <v>18</v>
      </c>
      <c r="G2142" s="14"/>
      <c r="H2142" s="53" t="s">
        <v>18</v>
      </c>
      <c r="I2142" s="5" t="s">
        <v>23</v>
      </c>
      <c r="J2142" s="13" t="s">
        <v>2587</v>
      </c>
      <c r="K2142" s="13" t="s">
        <v>2586</v>
      </c>
      <c r="L2142" s="14">
        <v>713964</v>
      </c>
      <c r="M2142" s="14">
        <v>535473</v>
      </c>
      <c r="N2142" s="14">
        <v>512880</v>
      </c>
      <c r="O2142" s="72">
        <v>83087</v>
      </c>
      <c r="P2142" s="72"/>
      <c r="Q2142" s="74">
        <v>11.6</v>
      </c>
      <c r="R2142" s="74"/>
      <c r="S2142" s="15">
        <v>-84.5</v>
      </c>
      <c r="T2142" s="71" t="s">
        <v>3232</v>
      </c>
      <c r="U2142" s="71"/>
    </row>
    <row r="2143" spans="1:21" ht="14.25" customHeight="1">
      <c r="A2143" s="2"/>
      <c r="B2143" s="5" t="s">
        <v>18</v>
      </c>
      <c r="C2143" s="14"/>
      <c r="D2143" s="14"/>
      <c r="E2143" s="14"/>
      <c r="F2143" s="53" t="s">
        <v>18</v>
      </c>
      <c r="G2143" s="14"/>
      <c r="H2143" s="53" t="s">
        <v>18</v>
      </c>
      <c r="I2143" s="5" t="s">
        <v>23</v>
      </c>
      <c r="J2143" s="13" t="s">
        <v>2588</v>
      </c>
      <c r="K2143" s="13" t="s">
        <v>2586</v>
      </c>
      <c r="L2143" s="14">
        <v>713964</v>
      </c>
      <c r="M2143" s="14">
        <v>535473</v>
      </c>
      <c r="N2143" s="14">
        <v>512718</v>
      </c>
      <c r="O2143" s="72">
        <v>106942</v>
      </c>
      <c r="P2143" s="72"/>
      <c r="Q2143" s="74">
        <v>15</v>
      </c>
      <c r="R2143" s="74"/>
      <c r="S2143" s="15">
        <v>-80</v>
      </c>
      <c r="T2143" s="71" t="s">
        <v>3233</v>
      </c>
      <c r="U2143" s="71"/>
    </row>
    <row r="2144" spans="1:21" ht="14.25" customHeight="1">
      <c r="A2144" s="2"/>
      <c r="B2144" s="5" t="s">
        <v>18</v>
      </c>
      <c r="C2144" s="14"/>
      <c r="D2144" s="14"/>
      <c r="E2144" s="14"/>
      <c r="F2144" s="53" t="s">
        <v>18</v>
      </c>
      <c r="G2144" s="14"/>
      <c r="H2144" s="53" t="s">
        <v>18</v>
      </c>
      <c r="I2144" s="5" t="s">
        <v>23</v>
      </c>
      <c r="J2144" s="13" t="s">
        <v>2589</v>
      </c>
      <c r="K2144" s="13" t="s">
        <v>2586</v>
      </c>
      <c r="L2144" s="14">
        <v>713964</v>
      </c>
      <c r="M2144" s="14">
        <v>535473</v>
      </c>
      <c r="N2144" s="14">
        <v>512718</v>
      </c>
      <c r="O2144" s="72">
        <v>106942</v>
      </c>
      <c r="P2144" s="72"/>
      <c r="Q2144" s="74">
        <v>15</v>
      </c>
      <c r="R2144" s="74"/>
      <c r="S2144" s="15">
        <v>-80</v>
      </c>
      <c r="T2144" s="71" t="s">
        <v>3233</v>
      </c>
      <c r="U2144" s="71"/>
    </row>
    <row r="2145" spans="1:21" ht="14.25" customHeight="1">
      <c r="A2145" s="2"/>
      <c r="B2145" s="5" t="s">
        <v>18</v>
      </c>
      <c r="C2145" s="14"/>
      <c r="D2145" s="14"/>
      <c r="E2145" s="14"/>
      <c r="F2145" s="53" t="s">
        <v>18</v>
      </c>
      <c r="G2145" s="14"/>
      <c r="H2145" s="53" t="s">
        <v>18</v>
      </c>
      <c r="I2145" s="5" t="s">
        <v>23</v>
      </c>
      <c r="J2145" s="13" t="s">
        <v>2590</v>
      </c>
      <c r="K2145" s="13" t="s">
        <v>2586</v>
      </c>
      <c r="L2145" s="14">
        <v>713964</v>
      </c>
      <c r="M2145" s="14">
        <v>535473</v>
      </c>
      <c r="N2145" s="14">
        <v>484923</v>
      </c>
      <c r="O2145" s="72">
        <v>62891</v>
      </c>
      <c r="P2145" s="72"/>
      <c r="Q2145" s="74">
        <v>8.8000000000000007</v>
      </c>
      <c r="R2145" s="74"/>
      <c r="S2145" s="15">
        <v>-88.3</v>
      </c>
      <c r="T2145" s="71" t="s">
        <v>3233</v>
      </c>
      <c r="U2145" s="71"/>
    </row>
    <row r="2146" spans="1:21" ht="14.25" customHeight="1">
      <c r="A2146" s="2"/>
      <c r="B2146" s="5" t="s">
        <v>18</v>
      </c>
      <c r="C2146" s="14"/>
      <c r="D2146" s="14"/>
      <c r="E2146" s="14"/>
      <c r="F2146" s="53" t="s">
        <v>18</v>
      </c>
      <c r="G2146" s="14"/>
      <c r="H2146" s="53" t="s">
        <v>18</v>
      </c>
      <c r="I2146" s="5" t="s">
        <v>23</v>
      </c>
      <c r="J2146" s="13" t="s">
        <v>2591</v>
      </c>
      <c r="K2146" s="13" t="s">
        <v>2586</v>
      </c>
      <c r="L2146" s="14">
        <v>672971</v>
      </c>
      <c r="M2146" s="14">
        <v>504729</v>
      </c>
      <c r="N2146" s="14">
        <v>392000</v>
      </c>
      <c r="O2146" s="72">
        <v>50479</v>
      </c>
      <c r="P2146" s="72"/>
      <c r="Q2146" s="74">
        <v>7.5</v>
      </c>
      <c r="R2146" s="74"/>
      <c r="S2146" s="15">
        <v>-90</v>
      </c>
      <c r="T2146" s="71" t="s">
        <v>3233</v>
      </c>
      <c r="U2146" s="71"/>
    </row>
    <row r="2147" spans="1:21" ht="14.25" customHeight="1">
      <c r="A2147" s="2"/>
      <c r="B2147" s="5" t="s">
        <v>18</v>
      </c>
      <c r="C2147" s="14"/>
      <c r="D2147" s="14"/>
      <c r="E2147" s="14"/>
      <c r="F2147" s="53" t="s">
        <v>18</v>
      </c>
      <c r="G2147" s="14"/>
      <c r="H2147" s="53" t="s">
        <v>18</v>
      </c>
      <c r="I2147" s="5" t="s">
        <v>23</v>
      </c>
      <c r="J2147" s="13" t="s">
        <v>2592</v>
      </c>
      <c r="K2147" s="13" t="s">
        <v>2586</v>
      </c>
      <c r="L2147" s="14">
        <v>713964</v>
      </c>
      <c r="M2147" s="14">
        <v>535473</v>
      </c>
      <c r="N2147" s="14">
        <v>486904</v>
      </c>
      <c r="O2147" s="72">
        <v>68062</v>
      </c>
      <c r="P2147" s="72"/>
      <c r="Q2147" s="74">
        <v>9.5</v>
      </c>
      <c r="R2147" s="74"/>
      <c r="S2147" s="15">
        <v>-87.3</v>
      </c>
      <c r="T2147" s="71" t="s">
        <v>3233</v>
      </c>
      <c r="U2147" s="71"/>
    </row>
    <row r="2148" spans="1:21" ht="14.25" customHeight="1">
      <c r="A2148" s="2"/>
      <c r="B2148" s="5" t="s">
        <v>18</v>
      </c>
      <c r="C2148" s="14"/>
      <c r="D2148" s="14"/>
      <c r="E2148" s="14"/>
      <c r="F2148" s="53" t="s">
        <v>18</v>
      </c>
      <c r="G2148" s="14"/>
      <c r="H2148" s="53" t="s">
        <v>18</v>
      </c>
      <c r="I2148" s="5" t="s">
        <v>23</v>
      </c>
      <c r="J2148" s="13" t="s">
        <v>2593</v>
      </c>
      <c r="K2148" s="13" t="s">
        <v>2586</v>
      </c>
      <c r="L2148" s="14">
        <v>1017399</v>
      </c>
      <c r="M2148" s="14">
        <v>1017399</v>
      </c>
      <c r="N2148" s="14">
        <v>800859</v>
      </c>
      <c r="O2148" s="72">
        <v>740445</v>
      </c>
      <c r="P2148" s="72"/>
      <c r="Q2148" s="74">
        <v>72.8</v>
      </c>
      <c r="R2148" s="74"/>
      <c r="S2148" s="15">
        <v>-27.2</v>
      </c>
      <c r="T2148" s="71" t="s">
        <v>3233</v>
      </c>
      <c r="U2148" s="71"/>
    </row>
    <row r="2149" spans="1:21">
      <c r="A2149" s="2"/>
      <c r="B2149" s="5" t="s">
        <v>29</v>
      </c>
      <c r="C2149" s="14">
        <v>1935890039</v>
      </c>
      <c r="D2149" s="14">
        <v>2630671200</v>
      </c>
      <c r="E2149" s="14">
        <f t="shared" ref="E2149:E2150" si="531">D2149-C2149</f>
        <v>694781161</v>
      </c>
      <c r="F2149" s="53">
        <f t="shared" ref="F2149:F2150" si="532">IFERROR((D2149/C2149-1)*100,0)</f>
        <v>35.889495116101486</v>
      </c>
      <c r="G2149" s="14">
        <v>3480657168</v>
      </c>
      <c r="H2149" s="53">
        <v>75.599999999999994</v>
      </c>
      <c r="I2149" s="5" t="s">
        <v>18</v>
      </c>
      <c r="J2149" s="13" t="s">
        <v>18</v>
      </c>
      <c r="K2149" s="13" t="s">
        <v>18</v>
      </c>
      <c r="L2149" s="14"/>
      <c r="M2149" s="14"/>
      <c r="N2149" s="14"/>
      <c r="O2149" s="72"/>
      <c r="P2149" s="72"/>
      <c r="Q2149" s="70" t="s">
        <v>18</v>
      </c>
      <c r="R2149" s="70"/>
      <c r="S2149" s="12" t="s">
        <v>18</v>
      </c>
      <c r="T2149" s="71" t="s">
        <v>18</v>
      </c>
      <c r="U2149" s="71"/>
    </row>
    <row r="2150" spans="1:21" ht="25.5">
      <c r="A2150" s="13" t="s">
        <v>2594</v>
      </c>
      <c r="B2150" s="5" t="s">
        <v>63</v>
      </c>
      <c r="C2150" s="14">
        <v>87635127</v>
      </c>
      <c r="D2150" s="14">
        <v>81354525</v>
      </c>
      <c r="E2150" s="14">
        <f t="shared" si="531"/>
        <v>-6280602</v>
      </c>
      <c r="F2150" s="53">
        <f t="shared" si="532"/>
        <v>-7.1667631633602795</v>
      </c>
      <c r="G2150" s="14">
        <v>181204886</v>
      </c>
      <c r="H2150" s="53">
        <v>44.9</v>
      </c>
      <c r="I2150" s="5" t="s">
        <v>18</v>
      </c>
      <c r="J2150" s="13" t="s">
        <v>18</v>
      </c>
      <c r="K2150" s="13" t="s">
        <v>18</v>
      </c>
      <c r="L2150" s="14"/>
      <c r="M2150" s="14"/>
      <c r="N2150" s="14"/>
      <c r="O2150" s="72"/>
      <c r="P2150" s="72"/>
      <c r="Q2150" s="70" t="s">
        <v>18</v>
      </c>
      <c r="R2150" s="70"/>
      <c r="S2150" s="12" t="s">
        <v>18</v>
      </c>
      <c r="T2150" s="71" t="s">
        <v>18</v>
      </c>
      <c r="U2150" s="71"/>
    </row>
    <row r="2151" spans="1:21" ht="28.5" customHeight="1">
      <c r="A2151" s="13" t="s">
        <v>2556</v>
      </c>
      <c r="B2151" s="5" t="s">
        <v>18</v>
      </c>
      <c r="C2151" s="14"/>
      <c r="D2151" s="14"/>
      <c r="E2151" s="14"/>
      <c r="F2151" s="53" t="s">
        <v>18</v>
      </c>
      <c r="G2151" s="14"/>
      <c r="H2151" s="53" t="s">
        <v>18</v>
      </c>
      <c r="I2151" s="5" t="s">
        <v>23</v>
      </c>
      <c r="J2151" s="13" t="s">
        <v>189</v>
      </c>
      <c r="K2151" s="13" t="s">
        <v>98</v>
      </c>
      <c r="L2151" s="14">
        <v>3600</v>
      </c>
      <c r="M2151" s="14">
        <v>2600</v>
      </c>
      <c r="N2151" s="14">
        <v>558</v>
      </c>
      <c r="O2151" s="72">
        <v>117</v>
      </c>
      <c r="P2151" s="72"/>
      <c r="Q2151" s="74">
        <v>3.3</v>
      </c>
      <c r="R2151" s="74"/>
      <c r="S2151" s="15">
        <v>-95.5</v>
      </c>
      <c r="T2151" s="71" t="s">
        <v>3234</v>
      </c>
      <c r="U2151" s="71"/>
    </row>
    <row r="2152" spans="1:21" ht="14.25" customHeight="1">
      <c r="A2152" s="2"/>
      <c r="B2152" s="5" t="s">
        <v>18</v>
      </c>
      <c r="C2152" s="14"/>
      <c r="D2152" s="14"/>
      <c r="E2152" s="14"/>
      <c r="F2152" s="53" t="s">
        <v>18</v>
      </c>
      <c r="G2152" s="14"/>
      <c r="H2152" s="53" t="s">
        <v>18</v>
      </c>
      <c r="I2152" s="5" t="s">
        <v>23</v>
      </c>
      <c r="J2152" s="13" t="s">
        <v>2595</v>
      </c>
      <c r="K2152" s="13" t="s">
        <v>201</v>
      </c>
      <c r="L2152" s="14">
        <v>31000</v>
      </c>
      <c r="M2152" s="14">
        <v>22000</v>
      </c>
      <c r="N2152" s="14">
        <v>136108</v>
      </c>
      <c r="O2152" s="72">
        <v>15819</v>
      </c>
      <c r="P2152" s="72"/>
      <c r="Q2152" s="74">
        <v>51</v>
      </c>
      <c r="R2152" s="74"/>
      <c r="S2152" s="15">
        <v>-28.1</v>
      </c>
      <c r="T2152" s="71" t="s">
        <v>3235</v>
      </c>
      <c r="U2152" s="71"/>
    </row>
    <row r="2153" spans="1:21" ht="14.25" customHeight="1">
      <c r="A2153" s="2"/>
      <c r="B2153" s="5" t="s">
        <v>18</v>
      </c>
      <c r="C2153" s="14"/>
      <c r="D2153" s="14"/>
      <c r="E2153" s="14"/>
      <c r="F2153" s="53" t="s">
        <v>18</v>
      </c>
      <c r="G2153" s="14"/>
      <c r="H2153" s="53" t="s">
        <v>18</v>
      </c>
      <c r="I2153" s="5" t="s">
        <v>23</v>
      </c>
      <c r="J2153" s="13" t="s">
        <v>2596</v>
      </c>
      <c r="K2153" s="13" t="s">
        <v>2597</v>
      </c>
      <c r="L2153" s="14">
        <v>23650</v>
      </c>
      <c r="M2153" s="14">
        <v>19100</v>
      </c>
      <c r="N2153" s="14">
        <v>15974</v>
      </c>
      <c r="O2153" s="72">
        <v>19990</v>
      </c>
      <c r="P2153" s="72"/>
      <c r="Q2153" s="74">
        <v>84.5</v>
      </c>
      <c r="R2153" s="74"/>
      <c r="S2153" s="15">
        <v>4.7</v>
      </c>
      <c r="T2153" s="71" t="s">
        <v>2598</v>
      </c>
      <c r="U2153" s="71"/>
    </row>
    <row r="2154" spans="1:21">
      <c r="A2154" s="2"/>
      <c r="B2154" s="5" t="s">
        <v>18</v>
      </c>
      <c r="C2154" s="14"/>
      <c r="D2154" s="14"/>
      <c r="E2154" s="14"/>
      <c r="F2154" s="53" t="s">
        <v>18</v>
      </c>
      <c r="G2154" s="14"/>
      <c r="H2154" s="53" t="s">
        <v>18</v>
      </c>
      <c r="I2154" s="5" t="s">
        <v>23</v>
      </c>
      <c r="J2154" s="13" t="s">
        <v>2599</v>
      </c>
      <c r="K2154" s="13" t="s">
        <v>338</v>
      </c>
      <c r="L2154" s="14">
        <v>40000</v>
      </c>
      <c r="M2154" s="14">
        <v>22600</v>
      </c>
      <c r="N2154" s="14">
        <v>22600</v>
      </c>
      <c r="O2154" s="72">
        <v>22600</v>
      </c>
      <c r="P2154" s="72"/>
      <c r="Q2154" s="74">
        <v>56.5</v>
      </c>
      <c r="R2154" s="74"/>
      <c r="S2154" s="15">
        <v>0</v>
      </c>
      <c r="T2154" s="71" t="s">
        <v>18</v>
      </c>
      <c r="U2154" s="71"/>
    </row>
    <row r="2155" spans="1:21" ht="14.25" customHeight="1">
      <c r="A2155" s="2"/>
      <c r="B2155" s="5" t="s">
        <v>18</v>
      </c>
      <c r="C2155" s="14"/>
      <c r="D2155" s="14"/>
      <c r="E2155" s="14"/>
      <c r="F2155" s="53" t="s">
        <v>18</v>
      </c>
      <c r="G2155" s="14"/>
      <c r="H2155" s="53" t="s">
        <v>18</v>
      </c>
      <c r="I2155" s="5" t="s">
        <v>23</v>
      </c>
      <c r="J2155" s="13" t="s">
        <v>2600</v>
      </c>
      <c r="K2155" s="13" t="s">
        <v>2601</v>
      </c>
      <c r="L2155" s="14">
        <v>500</v>
      </c>
      <c r="M2155" s="14">
        <v>350</v>
      </c>
      <c r="N2155" s="14">
        <v>1343</v>
      </c>
      <c r="O2155" s="72">
        <v>820</v>
      </c>
      <c r="P2155" s="72"/>
      <c r="Q2155" s="74">
        <v>164</v>
      </c>
      <c r="R2155" s="74"/>
      <c r="S2155" s="15">
        <v>134.30000000000001</v>
      </c>
      <c r="T2155" s="71" t="s">
        <v>3236</v>
      </c>
      <c r="U2155" s="71"/>
    </row>
    <row r="2156" spans="1:21" ht="14.25" customHeight="1">
      <c r="A2156" s="2"/>
      <c r="B2156" s="5" t="s">
        <v>18</v>
      </c>
      <c r="C2156" s="14"/>
      <c r="D2156" s="14"/>
      <c r="E2156" s="14"/>
      <c r="F2156" s="53" t="s">
        <v>18</v>
      </c>
      <c r="G2156" s="14"/>
      <c r="H2156" s="53" t="s">
        <v>18</v>
      </c>
      <c r="I2156" s="5" t="s">
        <v>23</v>
      </c>
      <c r="J2156" s="13" t="s">
        <v>2600</v>
      </c>
      <c r="K2156" s="13" t="s">
        <v>2602</v>
      </c>
      <c r="L2156" s="14">
        <v>1300</v>
      </c>
      <c r="M2156" s="14">
        <v>1200</v>
      </c>
      <c r="N2156" s="14">
        <v>2721</v>
      </c>
      <c r="O2156" s="72">
        <v>3011</v>
      </c>
      <c r="P2156" s="72"/>
      <c r="Q2156" s="74">
        <v>231.6</v>
      </c>
      <c r="R2156" s="74"/>
      <c r="S2156" s="15">
        <v>150.9</v>
      </c>
      <c r="T2156" s="71" t="s">
        <v>3237</v>
      </c>
      <c r="U2156" s="71"/>
    </row>
    <row r="2157" spans="1:21" ht="14.25" customHeight="1">
      <c r="A2157" s="2"/>
      <c r="B2157" s="5" t="s">
        <v>18</v>
      </c>
      <c r="C2157" s="14"/>
      <c r="D2157" s="14"/>
      <c r="E2157" s="14"/>
      <c r="F2157" s="53" t="s">
        <v>18</v>
      </c>
      <c r="G2157" s="14"/>
      <c r="H2157" s="53" t="s">
        <v>18</v>
      </c>
      <c r="I2157" s="5" t="s">
        <v>23</v>
      </c>
      <c r="J2157" s="13" t="s">
        <v>2603</v>
      </c>
      <c r="K2157" s="13" t="s">
        <v>48</v>
      </c>
      <c r="L2157" s="14">
        <v>10</v>
      </c>
      <c r="M2157" s="14">
        <v>7</v>
      </c>
      <c r="N2157" s="14">
        <v>0</v>
      </c>
      <c r="O2157" s="72">
        <v>1</v>
      </c>
      <c r="P2157" s="72"/>
      <c r="Q2157" s="74">
        <v>10</v>
      </c>
      <c r="R2157" s="74"/>
      <c r="S2157" s="15">
        <v>-85.7</v>
      </c>
      <c r="T2157" s="71" t="s">
        <v>3238</v>
      </c>
      <c r="U2157" s="71"/>
    </row>
    <row r="2158" spans="1:21">
      <c r="A2158" s="2"/>
      <c r="B2158" s="5" t="s">
        <v>18</v>
      </c>
      <c r="C2158" s="14"/>
      <c r="D2158" s="14"/>
      <c r="E2158" s="14"/>
      <c r="F2158" s="53" t="s">
        <v>18</v>
      </c>
      <c r="G2158" s="14"/>
      <c r="H2158" s="53" t="s">
        <v>18</v>
      </c>
      <c r="I2158" s="5" t="s">
        <v>23</v>
      </c>
      <c r="J2158" s="13" t="s">
        <v>2603</v>
      </c>
      <c r="K2158" s="13" t="s">
        <v>2604</v>
      </c>
      <c r="L2158" s="14">
        <v>1000</v>
      </c>
      <c r="M2158" s="14">
        <v>700</v>
      </c>
      <c r="N2158" s="14">
        <v>523</v>
      </c>
      <c r="O2158" s="72">
        <v>860</v>
      </c>
      <c r="P2158" s="72"/>
      <c r="Q2158" s="74">
        <v>86</v>
      </c>
      <c r="R2158" s="74"/>
      <c r="S2158" s="15">
        <v>22.9</v>
      </c>
      <c r="T2158" s="71" t="s">
        <v>2605</v>
      </c>
      <c r="U2158" s="71"/>
    </row>
    <row r="2159" spans="1:21">
      <c r="A2159" s="2"/>
      <c r="B2159" s="5" t="s">
        <v>18</v>
      </c>
      <c r="C2159" s="14"/>
      <c r="D2159" s="14"/>
      <c r="E2159" s="14"/>
      <c r="F2159" s="53" t="s">
        <v>18</v>
      </c>
      <c r="G2159" s="14"/>
      <c r="H2159" s="53" t="s">
        <v>18</v>
      </c>
      <c r="I2159" s="5" t="s">
        <v>23</v>
      </c>
      <c r="J2159" s="13" t="s">
        <v>2603</v>
      </c>
      <c r="K2159" s="13" t="s">
        <v>2606</v>
      </c>
      <c r="L2159" s="14">
        <v>2500</v>
      </c>
      <c r="M2159" s="14">
        <v>2000</v>
      </c>
      <c r="N2159" s="14">
        <v>1850</v>
      </c>
      <c r="O2159" s="72">
        <v>2100</v>
      </c>
      <c r="P2159" s="72"/>
      <c r="Q2159" s="74">
        <v>84</v>
      </c>
      <c r="R2159" s="74"/>
      <c r="S2159" s="15">
        <v>5</v>
      </c>
      <c r="T2159" s="71" t="s">
        <v>2605</v>
      </c>
      <c r="U2159" s="71"/>
    </row>
    <row r="2160" spans="1:21" ht="14.25" customHeight="1">
      <c r="A2160" s="2"/>
      <c r="B2160" s="5" t="s">
        <v>18</v>
      </c>
      <c r="C2160" s="14"/>
      <c r="D2160" s="14"/>
      <c r="E2160" s="14"/>
      <c r="F2160" s="53" t="s">
        <v>18</v>
      </c>
      <c r="G2160" s="14"/>
      <c r="H2160" s="53" t="s">
        <v>18</v>
      </c>
      <c r="I2160" s="5" t="s">
        <v>23</v>
      </c>
      <c r="J2160" s="13" t="s">
        <v>2607</v>
      </c>
      <c r="K2160" s="13" t="s">
        <v>216</v>
      </c>
      <c r="L2160" s="14">
        <v>250</v>
      </c>
      <c r="M2160" s="14">
        <v>175</v>
      </c>
      <c r="N2160" s="14">
        <v>123</v>
      </c>
      <c r="O2160" s="72">
        <v>339</v>
      </c>
      <c r="P2160" s="72"/>
      <c r="Q2160" s="74">
        <v>135.6</v>
      </c>
      <c r="R2160" s="74"/>
      <c r="S2160" s="15">
        <v>93.7</v>
      </c>
      <c r="T2160" s="71" t="s">
        <v>2608</v>
      </c>
      <c r="U2160" s="71"/>
    </row>
    <row r="2161" spans="1:21" ht="14.25" customHeight="1">
      <c r="A2161" s="2"/>
      <c r="B2161" s="5" t="s">
        <v>18</v>
      </c>
      <c r="C2161" s="14"/>
      <c r="D2161" s="14"/>
      <c r="E2161" s="14"/>
      <c r="F2161" s="53" t="s">
        <v>18</v>
      </c>
      <c r="G2161" s="14"/>
      <c r="H2161" s="53" t="s">
        <v>18</v>
      </c>
      <c r="I2161" s="5" t="s">
        <v>23</v>
      </c>
      <c r="J2161" s="13" t="s">
        <v>2609</v>
      </c>
      <c r="K2161" s="13" t="s">
        <v>338</v>
      </c>
      <c r="L2161" s="14">
        <v>18000</v>
      </c>
      <c r="M2161" s="14">
        <v>15000</v>
      </c>
      <c r="N2161" s="14">
        <v>15335</v>
      </c>
      <c r="O2161" s="72">
        <v>15340</v>
      </c>
      <c r="P2161" s="72"/>
      <c r="Q2161" s="74">
        <v>85.2</v>
      </c>
      <c r="R2161" s="74"/>
      <c r="S2161" s="15">
        <v>2.2999999999999998</v>
      </c>
      <c r="T2161" s="71" t="s">
        <v>3239</v>
      </c>
      <c r="U2161" s="71"/>
    </row>
    <row r="2162" spans="1:21" ht="14.25" customHeight="1">
      <c r="A2162" s="2"/>
      <c r="B2162" s="5" t="s">
        <v>18</v>
      </c>
      <c r="C2162" s="14"/>
      <c r="D2162" s="14"/>
      <c r="E2162" s="14"/>
      <c r="F2162" s="53" t="s">
        <v>18</v>
      </c>
      <c r="G2162" s="14"/>
      <c r="H2162" s="53" t="s">
        <v>18</v>
      </c>
      <c r="I2162" s="5" t="s">
        <v>23</v>
      </c>
      <c r="J2162" s="13" t="s">
        <v>2610</v>
      </c>
      <c r="K2162" s="13" t="s">
        <v>98</v>
      </c>
      <c r="L2162" s="14">
        <v>1000</v>
      </c>
      <c r="M2162" s="14">
        <v>700</v>
      </c>
      <c r="N2162" s="14">
        <v>354</v>
      </c>
      <c r="O2162" s="72">
        <v>627</v>
      </c>
      <c r="P2162" s="72"/>
      <c r="Q2162" s="74">
        <v>62.7</v>
      </c>
      <c r="R2162" s="74"/>
      <c r="S2162" s="15">
        <v>-10.4</v>
      </c>
      <c r="T2162" s="71" t="s">
        <v>3240</v>
      </c>
      <c r="U2162" s="71"/>
    </row>
    <row r="2163" spans="1:21" ht="14.25" customHeight="1">
      <c r="A2163" s="2"/>
      <c r="B2163" s="5" t="s">
        <v>18</v>
      </c>
      <c r="C2163" s="14"/>
      <c r="D2163" s="14"/>
      <c r="E2163" s="14"/>
      <c r="F2163" s="53" t="s">
        <v>18</v>
      </c>
      <c r="G2163" s="14"/>
      <c r="H2163" s="53" t="s">
        <v>18</v>
      </c>
      <c r="I2163" s="5" t="s">
        <v>23</v>
      </c>
      <c r="J2163" s="13" t="s">
        <v>2611</v>
      </c>
      <c r="K2163" s="13" t="s">
        <v>225</v>
      </c>
      <c r="L2163" s="14">
        <v>24</v>
      </c>
      <c r="M2163" s="14">
        <v>18</v>
      </c>
      <c r="N2163" s="14">
        <v>17</v>
      </c>
      <c r="O2163" s="72">
        <v>27</v>
      </c>
      <c r="P2163" s="72"/>
      <c r="Q2163" s="74">
        <v>112.5</v>
      </c>
      <c r="R2163" s="74"/>
      <c r="S2163" s="15">
        <v>50</v>
      </c>
      <c r="T2163" s="71" t="s">
        <v>3241</v>
      </c>
      <c r="U2163" s="71"/>
    </row>
    <row r="2164" spans="1:21" ht="14.25" customHeight="1">
      <c r="A2164" s="2"/>
      <c r="B2164" s="5" t="s">
        <v>18</v>
      </c>
      <c r="C2164" s="14"/>
      <c r="D2164" s="14"/>
      <c r="E2164" s="14"/>
      <c r="F2164" s="53" t="s">
        <v>18</v>
      </c>
      <c r="G2164" s="14"/>
      <c r="H2164" s="53" t="s">
        <v>18</v>
      </c>
      <c r="I2164" s="5" t="s">
        <v>23</v>
      </c>
      <c r="J2164" s="13" t="s">
        <v>2612</v>
      </c>
      <c r="K2164" s="13" t="s">
        <v>98</v>
      </c>
      <c r="L2164" s="14">
        <v>300</v>
      </c>
      <c r="M2164" s="14">
        <v>250</v>
      </c>
      <c r="N2164" s="14">
        <v>731</v>
      </c>
      <c r="O2164" s="72">
        <v>211</v>
      </c>
      <c r="P2164" s="72"/>
      <c r="Q2164" s="74">
        <v>70.3</v>
      </c>
      <c r="R2164" s="74"/>
      <c r="S2164" s="15">
        <v>-15.6</v>
      </c>
      <c r="T2164" s="71" t="s">
        <v>3242</v>
      </c>
      <c r="U2164" s="71"/>
    </row>
    <row r="2165" spans="1:21" ht="14.25" customHeight="1">
      <c r="A2165" s="2"/>
      <c r="B2165" s="5" t="s">
        <v>18</v>
      </c>
      <c r="C2165" s="14"/>
      <c r="D2165" s="14"/>
      <c r="E2165" s="14"/>
      <c r="F2165" s="53" t="s">
        <v>18</v>
      </c>
      <c r="G2165" s="14"/>
      <c r="H2165" s="53" t="s">
        <v>18</v>
      </c>
      <c r="I2165" s="5" t="s">
        <v>23</v>
      </c>
      <c r="J2165" s="13" t="s">
        <v>2613</v>
      </c>
      <c r="K2165" s="13" t="s">
        <v>2614</v>
      </c>
      <c r="L2165" s="14">
        <v>4200000</v>
      </c>
      <c r="M2165" s="14">
        <v>3399996</v>
      </c>
      <c r="N2165" s="14">
        <v>549</v>
      </c>
      <c r="O2165" s="72">
        <v>2980926</v>
      </c>
      <c r="P2165" s="72"/>
      <c r="Q2165" s="74">
        <v>71</v>
      </c>
      <c r="R2165" s="74"/>
      <c r="S2165" s="15">
        <v>-12.3</v>
      </c>
      <c r="T2165" s="71" t="s">
        <v>3243</v>
      </c>
      <c r="U2165" s="71"/>
    </row>
    <row r="2166" spans="1:21" ht="14.25" customHeight="1">
      <c r="A2166" s="2"/>
      <c r="B2166" s="5" t="s">
        <v>18</v>
      </c>
      <c r="C2166" s="14"/>
      <c r="D2166" s="14"/>
      <c r="E2166" s="14"/>
      <c r="F2166" s="53" t="s">
        <v>18</v>
      </c>
      <c r="G2166" s="14"/>
      <c r="H2166" s="53" t="s">
        <v>18</v>
      </c>
      <c r="I2166" s="5" t="s">
        <v>23</v>
      </c>
      <c r="J2166" s="13" t="s">
        <v>2615</v>
      </c>
      <c r="K2166" s="13" t="s">
        <v>2616</v>
      </c>
      <c r="L2166" s="14">
        <v>1500</v>
      </c>
      <c r="M2166" s="14">
        <v>1200</v>
      </c>
      <c r="N2166" s="14">
        <v>1260</v>
      </c>
      <c r="O2166" s="72">
        <v>1165</v>
      </c>
      <c r="P2166" s="72"/>
      <c r="Q2166" s="74">
        <v>77.7</v>
      </c>
      <c r="R2166" s="74"/>
      <c r="S2166" s="15">
        <v>-2.9</v>
      </c>
      <c r="T2166" s="71" t="s">
        <v>3244</v>
      </c>
      <c r="U2166" s="71"/>
    </row>
    <row r="2167" spans="1:21" ht="14.25" customHeight="1">
      <c r="A2167" s="2"/>
      <c r="B2167" s="5" t="s">
        <v>18</v>
      </c>
      <c r="C2167" s="14"/>
      <c r="D2167" s="14"/>
      <c r="E2167" s="14"/>
      <c r="F2167" s="53" t="s">
        <v>18</v>
      </c>
      <c r="G2167" s="14"/>
      <c r="H2167" s="53" t="s">
        <v>18</v>
      </c>
      <c r="I2167" s="5" t="s">
        <v>23</v>
      </c>
      <c r="J2167" s="13" t="s">
        <v>2617</v>
      </c>
      <c r="K2167" s="13" t="s">
        <v>2616</v>
      </c>
      <c r="L2167" s="14">
        <v>2000</v>
      </c>
      <c r="M2167" s="14">
        <v>1680</v>
      </c>
      <c r="N2167" s="14">
        <v>1710</v>
      </c>
      <c r="O2167" s="72">
        <v>1630</v>
      </c>
      <c r="P2167" s="72"/>
      <c r="Q2167" s="74">
        <v>81.5</v>
      </c>
      <c r="R2167" s="74"/>
      <c r="S2167" s="15">
        <v>-3</v>
      </c>
      <c r="T2167" s="71" t="s">
        <v>3244</v>
      </c>
      <c r="U2167" s="71"/>
    </row>
    <row r="2168" spans="1:21" ht="14.25" customHeight="1">
      <c r="A2168" s="2"/>
      <c r="B2168" s="5" t="s">
        <v>18</v>
      </c>
      <c r="C2168" s="14"/>
      <c r="D2168" s="14"/>
      <c r="E2168" s="14"/>
      <c r="F2168" s="53" t="s">
        <v>18</v>
      </c>
      <c r="G2168" s="14"/>
      <c r="H2168" s="53" t="s">
        <v>18</v>
      </c>
      <c r="I2168" s="5" t="s">
        <v>23</v>
      </c>
      <c r="J2168" s="13" t="s">
        <v>2618</v>
      </c>
      <c r="K2168" s="13" t="s">
        <v>2619</v>
      </c>
      <c r="L2168" s="14">
        <v>400</v>
      </c>
      <c r="M2168" s="14">
        <v>315</v>
      </c>
      <c r="N2168" s="14">
        <v>360</v>
      </c>
      <c r="O2168" s="72">
        <v>308</v>
      </c>
      <c r="P2168" s="72"/>
      <c r="Q2168" s="74">
        <v>77</v>
      </c>
      <c r="R2168" s="74"/>
      <c r="S2168" s="15">
        <v>-2.2000000000000002</v>
      </c>
      <c r="T2168" s="71" t="s">
        <v>3244</v>
      </c>
      <c r="U2168" s="71"/>
    </row>
    <row r="2169" spans="1:21" ht="14.25" customHeight="1">
      <c r="A2169" s="2"/>
      <c r="B2169" s="5" t="s">
        <v>18</v>
      </c>
      <c r="C2169" s="14"/>
      <c r="D2169" s="14"/>
      <c r="E2169" s="14"/>
      <c r="F2169" s="53" t="s">
        <v>18</v>
      </c>
      <c r="G2169" s="14"/>
      <c r="H2169" s="53" t="s">
        <v>18</v>
      </c>
      <c r="I2169" s="5" t="s">
        <v>23</v>
      </c>
      <c r="J2169" s="13" t="s">
        <v>2620</v>
      </c>
      <c r="K2169" s="13" t="s">
        <v>2616</v>
      </c>
      <c r="L2169" s="14">
        <v>500</v>
      </c>
      <c r="M2169" s="14">
        <v>350</v>
      </c>
      <c r="N2169" s="14">
        <v>372</v>
      </c>
      <c r="O2169" s="72">
        <v>335</v>
      </c>
      <c r="P2169" s="72"/>
      <c r="Q2169" s="74">
        <v>67</v>
      </c>
      <c r="R2169" s="74"/>
      <c r="S2169" s="15">
        <v>-4.3</v>
      </c>
      <c r="T2169" s="71" t="s">
        <v>3244</v>
      </c>
      <c r="U2169" s="71"/>
    </row>
    <row r="2170" spans="1:21" ht="14.25" customHeight="1">
      <c r="A2170" s="2"/>
      <c r="B2170" s="5" t="s">
        <v>18</v>
      </c>
      <c r="C2170" s="14"/>
      <c r="D2170" s="14"/>
      <c r="E2170" s="14"/>
      <c r="F2170" s="53" t="s">
        <v>18</v>
      </c>
      <c r="G2170" s="14"/>
      <c r="H2170" s="53" t="s">
        <v>18</v>
      </c>
      <c r="I2170" s="5" t="s">
        <v>23</v>
      </c>
      <c r="J2170" s="13" t="s">
        <v>2621</v>
      </c>
      <c r="K2170" s="13" t="s">
        <v>338</v>
      </c>
      <c r="L2170" s="14">
        <v>1000</v>
      </c>
      <c r="M2170" s="14">
        <v>750</v>
      </c>
      <c r="N2170" s="14">
        <v>200</v>
      </c>
      <c r="O2170" s="72">
        <v>250</v>
      </c>
      <c r="P2170" s="72"/>
      <c r="Q2170" s="74">
        <v>25</v>
      </c>
      <c r="R2170" s="74"/>
      <c r="S2170" s="15">
        <v>-66.7</v>
      </c>
      <c r="T2170" s="71" t="s">
        <v>2622</v>
      </c>
      <c r="U2170" s="71"/>
    </row>
    <row r="2171" spans="1:21" ht="14.25" customHeight="1">
      <c r="A2171" s="2"/>
      <c r="B2171" s="5" t="s">
        <v>18</v>
      </c>
      <c r="C2171" s="14"/>
      <c r="D2171" s="14"/>
      <c r="E2171" s="14"/>
      <c r="F2171" s="53" t="s">
        <v>18</v>
      </c>
      <c r="G2171" s="14"/>
      <c r="H2171" s="53" t="s">
        <v>18</v>
      </c>
      <c r="I2171" s="5" t="s">
        <v>23</v>
      </c>
      <c r="J2171" s="13" t="s">
        <v>2623</v>
      </c>
      <c r="K2171" s="13" t="s">
        <v>2586</v>
      </c>
      <c r="L2171" s="14">
        <v>60000</v>
      </c>
      <c r="M2171" s="14">
        <v>43000</v>
      </c>
      <c r="N2171" s="14">
        <v>40350</v>
      </c>
      <c r="O2171" s="72">
        <v>45822</v>
      </c>
      <c r="P2171" s="72"/>
      <c r="Q2171" s="74">
        <v>76.400000000000006</v>
      </c>
      <c r="R2171" s="74"/>
      <c r="S2171" s="15">
        <v>6.6</v>
      </c>
      <c r="T2171" s="71" t="s">
        <v>3245</v>
      </c>
      <c r="U2171" s="71"/>
    </row>
    <row r="2172" spans="1:21" ht="14.25" customHeight="1">
      <c r="A2172" s="2"/>
      <c r="B2172" s="5" t="s">
        <v>18</v>
      </c>
      <c r="C2172" s="14"/>
      <c r="D2172" s="14"/>
      <c r="E2172" s="14"/>
      <c r="F2172" s="53" t="s">
        <v>18</v>
      </c>
      <c r="G2172" s="14"/>
      <c r="H2172" s="53" t="s">
        <v>18</v>
      </c>
      <c r="I2172" s="5" t="s">
        <v>23</v>
      </c>
      <c r="J2172" s="13" t="s">
        <v>2624</v>
      </c>
      <c r="K2172" s="13" t="s">
        <v>2625</v>
      </c>
      <c r="L2172" s="14">
        <v>27000</v>
      </c>
      <c r="M2172" s="14">
        <v>22200</v>
      </c>
      <c r="N2172" s="14">
        <v>16960</v>
      </c>
      <c r="O2172" s="72">
        <v>22153</v>
      </c>
      <c r="P2172" s="72"/>
      <c r="Q2172" s="74">
        <v>82</v>
      </c>
      <c r="R2172" s="74"/>
      <c r="S2172" s="15">
        <v>-0.2</v>
      </c>
      <c r="T2172" s="71" t="s">
        <v>3246</v>
      </c>
      <c r="U2172" s="71"/>
    </row>
    <row r="2173" spans="1:21" ht="14.25" customHeight="1">
      <c r="A2173" s="2"/>
      <c r="B2173" s="5" t="s">
        <v>18</v>
      </c>
      <c r="C2173" s="14"/>
      <c r="D2173" s="14"/>
      <c r="E2173" s="14"/>
      <c r="F2173" s="53" t="s">
        <v>18</v>
      </c>
      <c r="G2173" s="14"/>
      <c r="H2173" s="53" t="s">
        <v>18</v>
      </c>
      <c r="I2173" s="5" t="s">
        <v>23</v>
      </c>
      <c r="J2173" s="13" t="s">
        <v>2626</v>
      </c>
      <c r="K2173" s="13" t="s">
        <v>2627</v>
      </c>
      <c r="L2173" s="14">
        <v>40</v>
      </c>
      <c r="M2173" s="14">
        <v>20</v>
      </c>
      <c r="N2173" s="14">
        <v>64</v>
      </c>
      <c r="O2173" s="72">
        <v>18</v>
      </c>
      <c r="P2173" s="72"/>
      <c r="Q2173" s="70" t="s">
        <v>69</v>
      </c>
      <c r="R2173" s="70"/>
      <c r="S2173" s="15">
        <v>-10</v>
      </c>
      <c r="T2173" s="71" t="s">
        <v>3247</v>
      </c>
      <c r="U2173" s="71"/>
    </row>
    <row r="2174" spans="1:21">
      <c r="A2174" s="2"/>
      <c r="B2174" s="5" t="s">
        <v>29</v>
      </c>
      <c r="C2174" s="14">
        <v>87635127</v>
      </c>
      <c r="D2174" s="14">
        <v>81354525</v>
      </c>
      <c r="E2174" s="14">
        <f t="shared" ref="E2174:E2175" si="533">D2174-C2174</f>
        <v>-6280602</v>
      </c>
      <c r="F2174" s="53">
        <f t="shared" ref="F2174:F2175" si="534">IFERROR((D2174/C2174-1)*100,0)</f>
        <v>-7.1667631633602795</v>
      </c>
      <c r="G2174" s="14">
        <v>181204886</v>
      </c>
      <c r="H2174" s="53">
        <v>44.9</v>
      </c>
      <c r="I2174" s="5" t="s">
        <v>18</v>
      </c>
      <c r="J2174" s="13" t="s">
        <v>18</v>
      </c>
      <c r="K2174" s="13" t="s">
        <v>18</v>
      </c>
      <c r="L2174" s="14"/>
      <c r="M2174" s="14"/>
      <c r="N2174" s="14"/>
      <c r="O2174" s="72"/>
      <c r="P2174" s="72"/>
      <c r="Q2174" s="70" t="s">
        <v>18</v>
      </c>
      <c r="R2174" s="70"/>
      <c r="S2174" s="12" t="s">
        <v>18</v>
      </c>
      <c r="T2174" s="71" t="s">
        <v>18</v>
      </c>
      <c r="U2174" s="71"/>
    </row>
    <row r="2175" spans="1:21" ht="25.5">
      <c r="A2175" s="13" t="s">
        <v>2628</v>
      </c>
      <c r="B2175" s="5" t="s">
        <v>63</v>
      </c>
      <c r="C2175" s="14">
        <v>761674360</v>
      </c>
      <c r="D2175" s="14">
        <v>1000194412</v>
      </c>
      <c r="E2175" s="14">
        <f t="shared" si="533"/>
        <v>238520052</v>
      </c>
      <c r="F2175" s="53">
        <f t="shared" si="534"/>
        <v>31.315226627820316</v>
      </c>
      <c r="G2175" s="14">
        <v>2303851029</v>
      </c>
      <c r="H2175" s="53">
        <v>43.4</v>
      </c>
      <c r="I2175" s="5" t="s">
        <v>18</v>
      </c>
      <c r="J2175" s="13" t="s">
        <v>18</v>
      </c>
      <c r="K2175" s="13" t="s">
        <v>18</v>
      </c>
      <c r="L2175" s="14"/>
      <c r="M2175" s="14"/>
      <c r="N2175" s="14"/>
      <c r="O2175" s="72"/>
      <c r="P2175" s="72"/>
      <c r="Q2175" s="70" t="s">
        <v>18</v>
      </c>
      <c r="R2175" s="70"/>
      <c r="S2175" s="12" t="s">
        <v>18</v>
      </c>
      <c r="T2175" s="71" t="s">
        <v>18</v>
      </c>
      <c r="U2175" s="71"/>
    </row>
    <row r="2176" spans="1:21" ht="28.5" customHeight="1">
      <c r="A2176" s="13" t="s">
        <v>2629</v>
      </c>
      <c r="B2176" s="5" t="s">
        <v>18</v>
      </c>
      <c r="C2176" s="14"/>
      <c r="D2176" s="14"/>
      <c r="E2176" s="14"/>
      <c r="F2176" s="53" t="s">
        <v>18</v>
      </c>
      <c r="G2176" s="14"/>
      <c r="H2176" s="53" t="s">
        <v>18</v>
      </c>
      <c r="I2176" s="5" t="s">
        <v>23</v>
      </c>
      <c r="J2176" s="13" t="s">
        <v>1207</v>
      </c>
      <c r="K2176" s="13" t="s">
        <v>2071</v>
      </c>
      <c r="L2176" s="14">
        <v>110000</v>
      </c>
      <c r="M2176" s="14">
        <v>77000</v>
      </c>
      <c r="N2176" s="14">
        <v>22526</v>
      </c>
      <c r="O2176" s="72">
        <v>5806</v>
      </c>
      <c r="P2176" s="72"/>
      <c r="Q2176" s="74">
        <v>5.3</v>
      </c>
      <c r="R2176" s="74"/>
      <c r="S2176" s="15">
        <v>-92.5</v>
      </c>
      <c r="T2176" s="71" t="s">
        <v>2630</v>
      </c>
      <c r="U2176" s="71"/>
    </row>
    <row r="2177" spans="1:21" ht="14.25" customHeight="1">
      <c r="A2177" s="2"/>
      <c r="B2177" s="5" t="s">
        <v>18</v>
      </c>
      <c r="C2177" s="14"/>
      <c r="D2177" s="14"/>
      <c r="E2177" s="14"/>
      <c r="F2177" s="53" t="s">
        <v>18</v>
      </c>
      <c r="G2177" s="14"/>
      <c r="H2177" s="53" t="s">
        <v>18</v>
      </c>
      <c r="I2177" s="5" t="s">
        <v>23</v>
      </c>
      <c r="J2177" s="13" t="s">
        <v>2631</v>
      </c>
      <c r="K2177" s="13" t="s">
        <v>247</v>
      </c>
      <c r="L2177" s="14">
        <v>49000</v>
      </c>
      <c r="M2177" s="14">
        <v>48000</v>
      </c>
      <c r="N2177" s="14">
        <v>42396</v>
      </c>
      <c r="O2177" s="72">
        <v>47552</v>
      </c>
      <c r="P2177" s="72"/>
      <c r="Q2177" s="70" t="s">
        <v>69</v>
      </c>
      <c r="R2177" s="70"/>
      <c r="S2177" s="15">
        <v>-0.9</v>
      </c>
      <c r="T2177" s="71" t="s">
        <v>2632</v>
      </c>
      <c r="U2177" s="71"/>
    </row>
    <row r="2178" spans="1:21" ht="14.25" customHeight="1">
      <c r="A2178" s="2"/>
      <c r="B2178" s="5" t="s">
        <v>18</v>
      </c>
      <c r="C2178" s="14"/>
      <c r="D2178" s="14"/>
      <c r="E2178" s="14"/>
      <c r="F2178" s="53" t="s">
        <v>18</v>
      </c>
      <c r="G2178" s="14"/>
      <c r="H2178" s="53" t="s">
        <v>18</v>
      </c>
      <c r="I2178" s="5" t="s">
        <v>23</v>
      </c>
      <c r="J2178" s="13" t="s">
        <v>2633</v>
      </c>
      <c r="K2178" s="13" t="s">
        <v>2634</v>
      </c>
      <c r="L2178" s="14">
        <v>1350</v>
      </c>
      <c r="M2178" s="14">
        <v>1012</v>
      </c>
      <c r="N2178" s="14">
        <v>951</v>
      </c>
      <c r="O2178" s="72">
        <v>942</v>
      </c>
      <c r="P2178" s="72"/>
      <c r="Q2178" s="74">
        <v>69.8</v>
      </c>
      <c r="R2178" s="74"/>
      <c r="S2178" s="15">
        <v>-6.9</v>
      </c>
      <c r="T2178" s="71" t="s">
        <v>2635</v>
      </c>
      <c r="U2178" s="71"/>
    </row>
    <row r="2179" spans="1:21" ht="14.25" customHeight="1">
      <c r="A2179" s="2"/>
      <c r="B2179" s="5" t="s">
        <v>18</v>
      </c>
      <c r="C2179" s="14"/>
      <c r="D2179" s="14"/>
      <c r="E2179" s="14"/>
      <c r="F2179" s="53" t="s">
        <v>18</v>
      </c>
      <c r="G2179" s="14"/>
      <c r="H2179" s="53" t="s">
        <v>18</v>
      </c>
      <c r="I2179" s="5" t="s">
        <v>23</v>
      </c>
      <c r="J2179" s="13" t="s">
        <v>2636</v>
      </c>
      <c r="K2179" s="13" t="s">
        <v>2637</v>
      </c>
      <c r="L2179" s="14">
        <v>61698618</v>
      </c>
      <c r="M2179" s="14">
        <v>40104102</v>
      </c>
      <c r="N2179" s="14">
        <v>22846208</v>
      </c>
      <c r="O2179" s="72">
        <v>14598288</v>
      </c>
      <c r="P2179" s="72"/>
      <c r="Q2179" s="74">
        <v>23.7</v>
      </c>
      <c r="R2179" s="74"/>
      <c r="S2179" s="15">
        <v>-63.6</v>
      </c>
      <c r="T2179" s="71" t="s">
        <v>2638</v>
      </c>
      <c r="U2179" s="71"/>
    </row>
    <row r="2180" spans="1:21" ht="14.25" customHeight="1">
      <c r="A2180" s="2"/>
      <c r="B2180" s="5" t="s">
        <v>18</v>
      </c>
      <c r="C2180" s="14"/>
      <c r="D2180" s="14"/>
      <c r="E2180" s="14"/>
      <c r="F2180" s="53" t="s">
        <v>18</v>
      </c>
      <c r="G2180" s="14"/>
      <c r="H2180" s="53" t="s">
        <v>18</v>
      </c>
      <c r="I2180" s="5" t="s">
        <v>23</v>
      </c>
      <c r="J2180" s="13" t="s">
        <v>2639</v>
      </c>
      <c r="K2180" s="13" t="s">
        <v>2640</v>
      </c>
      <c r="L2180" s="14">
        <v>13000000</v>
      </c>
      <c r="M2180" s="14">
        <v>9100000</v>
      </c>
      <c r="N2180" s="14">
        <v>1247369</v>
      </c>
      <c r="O2180" s="72">
        <v>409894</v>
      </c>
      <c r="P2180" s="72"/>
      <c r="Q2180" s="74">
        <v>3.2</v>
      </c>
      <c r="R2180" s="74"/>
      <c r="S2180" s="15">
        <v>-95.5</v>
      </c>
      <c r="T2180" s="71" t="s">
        <v>2630</v>
      </c>
      <c r="U2180" s="71"/>
    </row>
    <row r="2181" spans="1:21" ht="14.25" customHeight="1">
      <c r="A2181" s="2"/>
      <c r="B2181" s="5" t="s">
        <v>18</v>
      </c>
      <c r="C2181" s="14"/>
      <c r="D2181" s="14"/>
      <c r="E2181" s="14"/>
      <c r="F2181" s="53" t="s">
        <v>18</v>
      </c>
      <c r="G2181" s="14"/>
      <c r="H2181" s="53" t="s">
        <v>18</v>
      </c>
      <c r="I2181" s="5" t="s">
        <v>23</v>
      </c>
      <c r="J2181" s="13" t="s">
        <v>2641</v>
      </c>
      <c r="K2181" s="13" t="s">
        <v>247</v>
      </c>
      <c r="L2181" s="14">
        <v>1325</v>
      </c>
      <c r="M2181" s="14">
        <v>1500</v>
      </c>
      <c r="N2181" s="14">
        <v>309</v>
      </c>
      <c r="O2181" s="72">
        <v>1318</v>
      </c>
      <c r="P2181" s="72"/>
      <c r="Q2181" s="70" t="s">
        <v>69</v>
      </c>
      <c r="R2181" s="70"/>
      <c r="S2181" s="15">
        <v>-12.1</v>
      </c>
      <c r="T2181" s="71" t="s">
        <v>2642</v>
      </c>
      <c r="U2181" s="71"/>
    </row>
    <row r="2182" spans="1:21" ht="14.25" customHeight="1">
      <c r="A2182" s="2"/>
      <c r="B2182" s="5" t="s">
        <v>18</v>
      </c>
      <c r="C2182" s="14"/>
      <c r="D2182" s="14"/>
      <c r="E2182" s="14"/>
      <c r="F2182" s="53" t="s">
        <v>18</v>
      </c>
      <c r="G2182" s="14"/>
      <c r="H2182" s="53" t="s">
        <v>18</v>
      </c>
      <c r="I2182" s="5" t="s">
        <v>23</v>
      </c>
      <c r="J2182" s="13" t="s">
        <v>2643</v>
      </c>
      <c r="K2182" s="13" t="s">
        <v>2614</v>
      </c>
      <c r="L2182" s="14">
        <v>4508544</v>
      </c>
      <c r="M2182" s="14">
        <v>3298140</v>
      </c>
      <c r="N2182" s="14">
        <v>2112410</v>
      </c>
      <c r="O2182" s="72">
        <v>1862968</v>
      </c>
      <c r="P2182" s="72"/>
      <c r="Q2182" s="74">
        <v>41.3</v>
      </c>
      <c r="R2182" s="74"/>
      <c r="S2182" s="15">
        <v>-43.5</v>
      </c>
      <c r="T2182" s="71" t="s">
        <v>3248</v>
      </c>
      <c r="U2182" s="71"/>
    </row>
    <row r="2183" spans="1:21" ht="14.25" customHeight="1">
      <c r="A2183" s="2"/>
      <c r="B2183" s="5" t="s">
        <v>18</v>
      </c>
      <c r="C2183" s="14"/>
      <c r="D2183" s="14"/>
      <c r="E2183" s="14"/>
      <c r="F2183" s="53" t="s">
        <v>18</v>
      </c>
      <c r="G2183" s="14"/>
      <c r="H2183" s="53" t="s">
        <v>18</v>
      </c>
      <c r="I2183" s="5" t="s">
        <v>23</v>
      </c>
      <c r="J2183" s="13" t="s">
        <v>2644</v>
      </c>
      <c r="K2183" s="13" t="s">
        <v>1905</v>
      </c>
      <c r="L2183" s="14">
        <v>103279</v>
      </c>
      <c r="M2183" s="14">
        <v>68262</v>
      </c>
      <c r="N2183" s="14">
        <v>46008</v>
      </c>
      <c r="O2183" s="72">
        <v>30698</v>
      </c>
      <c r="P2183" s="72"/>
      <c r="Q2183" s="74">
        <v>29.7</v>
      </c>
      <c r="R2183" s="74"/>
      <c r="S2183" s="15">
        <v>-55</v>
      </c>
      <c r="T2183" s="71" t="s">
        <v>3249</v>
      </c>
      <c r="U2183" s="71"/>
    </row>
    <row r="2184" spans="1:21" ht="14.25" customHeight="1">
      <c r="A2184" s="2"/>
      <c r="B2184" s="5" t="s">
        <v>18</v>
      </c>
      <c r="C2184" s="14"/>
      <c r="D2184" s="14"/>
      <c r="E2184" s="14"/>
      <c r="F2184" s="53" t="s">
        <v>18</v>
      </c>
      <c r="G2184" s="14"/>
      <c r="H2184" s="53" t="s">
        <v>18</v>
      </c>
      <c r="I2184" s="5" t="s">
        <v>23</v>
      </c>
      <c r="J2184" s="13" t="s">
        <v>2645</v>
      </c>
      <c r="K2184" s="13" t="s">
        <v>2614</v>
      </c>
      <c r="L2184" s="14">
        <v>837600</v>
      </c>
      <c r="M2184" s="14">
        <v>837600</v>
      </c>
      <c r="N2184" s="14">
        <v>706468</v>
      </c>
      <c r="O2184" s="72">
        <v>266592</v>
      </c>
      <c r="P2184" s="72"/>
      <c r="Q2184" s="74">
        <v>31.8</v>
      </c>
      <c r="R2184" s="74"/>
      <c r="S2184" s="15">
        <v>-68.2</v>
      </c>
      <c r="T2184" s="71" t="s">
        <v>3250</v>
      </c>
      <c r="U2184" s="71"/>
    </row>
    <row r="2185" spans="1:21" ht="14.25" customHeight="1">
      <c r="A2185" s="2"/>
      <c r="B2185" s="5" t="s">
        <v>18</v>
      </c>
      <c r="C2185" s="14"/>
      <c r="D2185" s="14"/>
      <c r="E2185" s="14"/>
      <c r="F2185" s="53" t="s">
        <v>18</v>
      </c>
      <c r="G2185" s="14"/>
      <c r="H2185" s="53" t="s">
        <v>18</v>
      </c>
      <c r="I2185" s="5" t="s">
        <v>23</v>
      </c>
      <c r="J2185" s="13" t="s">
        <v>2646</v>
      </c>
      <c r="K2185" s="13" t="s">
        <v>1905</v>
      </c>
      <c r="L2185" s="14">
        <v>3090</v>
      </c>
      <c r="M2185" s="14">
        <v>3090</v>
      </c>
      <c r="N2185" s="14">
        <v>1536</v>
      </c>
      <c r="O2185" s="72">
        <v>1560</v>
      </c>
      <c r="P2185" s="72"/>
      <c r="Q2185" s="74">
        <v>50.5</v>
      </c>
      <c r="R2185" s="74"/>
      <c r="S2185" s="15">
        <v>-49.5</v>
      </c>
      <c r="T2185" s="71" t="s">
        <v>3251</v>
      </c>
      <c r="U2185" s="71"/>
    </row>
    <row r="2186" spans="1:21">
      <c r="A2186" s="2"/>
      <c r="B2186" s="5" t="s">
        <v>29</v>
      </c>
      <c r="C2186" s="14">
        <v>761674360</v>
      </c>
      <c r="D2186" s="14">
        <v>1000194412</v>
      </c>
      <c r="E2186" s="14">
        <f t="shared" ref="E2186:E2187" si="535">D2186-C2186</f>
        <v>238520052</v>
      </c>
      <c r="F2186" s="53">
        <f t="shared" ref="F2186:F2187" si="536">IFERROR((D2186/C2186-1)*100,0)</f>
        <v>31.315226627820316</v>
      </c>
      <c r="G2186" s="14">
        <v>2303851029</v>
      </c>
      <c r="H2186" s="53">
        <v>43.4</v>
      </c>
      <c r="I2186" s="5" t="s">
        <v>18</v>
      </c>
      <c r="J2186" s="13" t="s">
        <v>18</v>
      </c>
      <c r="K2186" s="13" t="s">
        <v>18</v>
      </c>
      <c r="L2186" s="14"/>
      <c r="M2186" s="14"/>
      <c r="N2186" s="14"/>
      <c r="O2186" s="72"/>
      <c r="P2186" s="72"/>
      <c r="Q2186" s="70" t="s">
        <v>18</v>
      </c>
      <c r="R2186" s="70"/>
      <c r="S2186" s="12" t="s">
        <v>18</v>
      </c>
      <c r="T2186" s="71" t="s">
        <v>18</v>
      </c>
      <c r="U2186" s="71"/>
    </row>
    <row r="2187" spans="1:21" ht="38.25">
      <c r="A2187" s="13" t="s">
        <v>2647</v>
      </c>
      <c r="B2187" s="5" t="s">
        <v>63</v>
      </c>
      <c r="C2187" s="14">
        <v>115477571</v>
      </c>
      <c r="D2187" s="14">
        <v>394999905</v>
      </c>
      <c r="E2187" s="14">
        <f t="shared" si="535"/>
        <v>279522334</v>
      </c>
      <c r="F2187" s="53">
        <f t="shared" si="536"/>
        <v>242.0576840848168</v>
      </c>
      <c r="G2187" s="14">
        <v>1163174624</v>
      </c>
      <c r="H2187" s="53">
        <v>34</v>
      </c>
      <c r="I2187" s="5" t="s">
        <v>18</v>
      </c>
      <c r="J2187" s="13" t="s">
        <v>18</v>
      </c>
      <c r="K2187" s="13" t="s">
        <v>18</v>
      </c>
      <c r="L2187" s="14"/>
      <c r="M2187" s="14"/>
      <c r="N2187" s="14"/>
      <c r="O2187" s="72"/>
      <c r="P2187" s="72"/>
      <c r="Q2187" s="70" t="s">
        <v>18</v>
      </c>
      <c r="R2187" s="70"/>
      <c r="S2187" s="12" t="s">
        <v>18</v>
      </c>
      <c r="T2187" s="71" t="s">
        <v>18</v>
      </c>
      <c r="U2187" s="71"/>
    </row>
    <row r="2188" spans="1:21" ht="25.5">
      <c r="A2188" s="13" t="s">
        <v>2583</v>
      </c>
      <c r="B2188" s="5" t="s">
        <v>18</v>
      </c>
      <c r="C2188" s="14"/>
      <c r="D2188" s="14"/>
      <c r="E2188" s="14"/>
      <c r="F2188" s="53" t="s">
        <v>18</v>
      </c>
      <c r="G2188" s="14"/>
      <c r="H2188" s="53" t="s">
        <v>18</v>
      </c>
      <c r="I2188" s="5" t="s">
        <v>23</v>
      </c>
      <c r="J2188" s="13" t="s">
        <v>233</v>
      </c>
      <c r="K2188" s="13" t="s">
        <v>379</v>
      </c>
      <c r="L2188" s="14">
        <v>10</v>
      </c>
      <c r="M2188" s="14">
        <v>9</v>
      </c>
      <c r="N2188" s="14">
        <v>1</v>
      </c>
      <c r="O2188" s="72">
        <v>8</v>
      </c>
      <c r="P2188" s="72"/>
      <c r="Q2188" s="74">
        <v>80</v>
      </c>
      <c r="R2188" s="74"/>
      <c r="S2188" s="15">
        <v>-11.1</v>
      </c>
      <c r="T2188" s="71" t="s">
        <v>2566</v>
      </c>
      <c r="U2188" s="71"/>
    </row>
    <row r="2189" spans="1:21">
      <c r="A2189" s="2"/>
      <c r="B2189" s="5" t="s">
        <v>18</v>
      </c>
      <c r="C2189" s="14"/>
      <c r="D2189" s="14"/>
      <c r="E2189" s="14"/>
      <c r="F2189" s="53" t="s">
        <v>18</v>
      </c>
      <c r="G2189" s="14"/>
      <c r="H2189" s="53" t="s">
        <v>18</v>
      </c>
      <c r="I2189" s="5" t="s">
        <v>23</v>
      </c>
      <c r="J2189" s="13" t="s">
        <v>189</v>
      </c>
      <c r="K2189" s="13" t="s">
        <v>98</v>
      </c>
      <c r="L2189" s="14">
        <v>300</v>
      </c>
      <c r="M2189" s="14">
        <v>270</v>
      </c>
      <c r="N2189" s="14">
        <v>50</v>
      </c>
      <c r="O2189" s="72">
        <v>325</v>
      </c>
      <c r="P2189" s="72"/>
      <c r="Q2189" s="74">
        <v>108.3</v>
      </c>
      <c r="R2189" s="74"/>
      <c r="S2189" s="15">
        <v>20.399999999999999</v>
      </c>
      <c r="T2189" s="71" t="s">
        <v>2538</v>
      </c>
      <c r="U2189" s="71"/>
    </row>
    <row r="2190" spans="1:21" ht="14.25" customHeight="1">
      <c r="A2190" s="2"/>
      <c r="B2190" s="5" t="s">
        <v>18</v>
      </c>
      <c r="C2190" s="14"/>
      <c r="D2190" s="14"/>
      <c r="E2190" s="14"/>
      <c r="F2190" s="53" t="s">
        <v>18</v>
      </c>
      <c r="G2190" s="14"/>
      <c r="H2190" s="53" t="s">
        <v>18</v>
      </c>
      <c r="I2190" s="5" t="s">
        <v>23</v>
      </c>
      <c r="J2190" s="13" t="s">
        <v>2648</v>
      </c>
      <c r="K2190" s="13" t="s">
        <v>216</v>
      </c>
      <c r="L2190" s="14">
        <v>7000</v>
      </c>
      <c r="M2190" s="14">
        <v>6000</v>
      </c>
      <c r="N2190" s="14">
        <v>5091</v>
      </c>
      <c r="O2190" s="72">
        <v>5763</v>
      </c>
      <c r="P2190" s="72"/>
      <c r="Q2190" s="74">
        <v>82.3</v>
      </c>
      <c r="R2190" s="74"/>
      <c r="S2190" s="15">
        <v>-3.9</v>
      </c>
      <c r="T2190" s="71" t="s">
        <v>3252</v>
      </c>
      <c r="U2190" s="71"/>
    </row>
    <row r="2191" spans="1:21" ht="14.25" customHeight="1">
      <c r="A2191" s="2"/>
      <c r="B2191" s="5" t="s">
        <v>18</v>
      </c>
      <c r="C2191" s="14"/>
      <c r="D2191" s="14"/>
      <c r="E2191" s="14"/>
      <c r="F2191" s="53" t="s">
        <v>18</v>
      </c>
      <c r="G2191" s="14"/>
      <c r="H2191" s="53" t="s">
        <v>18</v>
      </c>
      <c r="I2191" s="5" t="s">
        <v>23</v>
      </c>
      <c r="J2191" s="13" t="s">
        <v>2648</v>
      </c>
      <c r="K2191" s="13" t="s">
        <v>2537</v>
      </c>
      <c r="L2191" s="14">
        <v>40000</v>
      </c>
      <c r="M2191" s="14">
        <v>30000</v>
      </c>
      <c r="N2191" s="14">
        <v>33237</v>
      </c>
      <c r="O2191" s="72">
        <v>27016</v>
      </c>
      <c r="P2191" s="72"/>
      <c r="Q2191" s="74">
        <v>67.5</v>
      </c>
      <c r="R2191" s="74"/>
      <c r="S2191" s="15">
        <v>-9.9</v>
      </c>
      <c r="T2191" s="71" t="s">
        <v>3253</v>
      </c>
      <c r="U2191" s="71"/>
    </row>
    <row r="2192" spans="1:21" ht="14.25" customHeight="1">
      <c r="A2192" s="2"/>
      <c r="B2192" s="5" t="s">
        <v>18</v>
      </c>
      <c r="C2192" s="14"/>
      <c r="D2192" s="14"/>
      <c r="E2192" s="14"/>
      <c r="F2192" s="53" t="s">
        <v>18</v>
      </c>
      <c r="G2192" s="14"/>
      <c r="H2192" s="53" t="s">
        <v>18</v>
      </c>
      <c r="I2192" s="5" t="s">
        <v>23</v>
      </c>
      <c r="J2192" s="13" t="s">
        <v>2649</v>
      </c>
      <c r="K2192" s="13" t="s">
        <v>338</v>
      </c>
      <c r="L2192" s="14">
        <v>200</v>
      </c>
      <c r="M2192" s="14">
        <v>120</v>
      </c>
      <c r="N2192" s="14">
        <v>379</v>
      </c>
      <c r="O2192" s="72">
        <v>151</v>
      </c>
      <c r="P2192" s="72"/>
      <c r="Q2192" s="74">
        <v>75.5</v>
      </c>
      <c r="R2192" s="74"/>
      <c r="S2192" s="15">
        <v>25.8</v>
      </c>
      <c r="T2192" s="71" t="s">
        <v>3254</v>
      </c>
      <c r="U2192" s="71"/>
    </row>
    <row r="2193" spans="1:21" ht="14.25" customHeight="1">
      <c r="A2193" s="2"/>
      <c r="B2193" s="5" t="s">
        <v>18</v>
      </c>
      <c r="C2193" s="14"/>
      <c r="D2193" s="14"/>
      <c r="E2193" s="14"/>
      <c r="F2193" s="53" t="s">
        <v>18</v>
      </c>
      <c r="G2193" s="14"/>
      <c r="H2193" s="53" t="s">
        <v>18</v>
      </c>
      <c r="I2193" s="5" t="s">
        <v>23</v>
      </c>
      <c r="J2193" s="13" t="s">
        <v>2650</v>
      </c>
      <c r="K2193" s="13" t="s">
        <v>2640</v>
      </c>
      <c r="L2193" s="14">
        <v>200000</v>
      </c>
      <c r="M2193" s="14">
        <v>140000</v>
      </c>
      <c r="N2193" s="14">
        <v>0</v>
      </c>
      <c r="O2193" s="72">
        <v>0</v>
      </c>
      <c r="P2193" s="72"/>
      <c r="Q2193" s="70" t="s">
        <v>26</v>
      </c>
      <c r="R2193" s="70"/>
      <c r="S2193" s="12" t="s">
        <v>26</v>
      </c>
      <c r="T2193" s="71" t="s">
        <v>3255</v>
      </c>
      <c r="U2193" s="71"/>
    </row>
    <row r="2194" spans="1:21" ht="14.25" customHeight="1">
      <c r="A2194" s="2"/>
      <c r="B2194" s="5" t="s">
        <v>18</v>
      </c>
      <c r="C2194" s="14"/>
      <c r="D2194" s="14"/>
      <c r="E2194" s="14"/>
      <c r="F2194" s="53" t="s">
        <v>18</v>
      </c>
      <c r="G2194" s="14"/>
      <c r="H2194" s="53" t="s">
        <v>18</v>
      </c>
      <c r="I2194" s="5" t="s">
        <v>23</v>
      </c>
      <c r="J2194" s="13" t="s">
        <v>2650</v>
      </c>
      <c r="K2194" s="13" t="s">
        <v>2651</v>
      </c>
      <c r="L2194" s="14">
        <v>50000</v>
      </c>
      <c r="M2194" s="14">
        <v>35000</v>
      </c>
      <c r="N2194" s="14">
        <v>0</v>
      </c>
      <c r="O2194" s="72">
        <v>0</v>
      </c>
      <c r="P2194" s="72"/>
      <c r="Q2194" s="70" t="s">
        <v>26</v>
      </c>
      <c r="R2194" s="70"/>
      <c r="S2194" s="12" t="s">
        <v>26</v>
      </c>
      <c r="T2194" s="71" t="s">
        <v>3255</v>
      </c>
      <c r="U2194" s="71"/>
    </row>
    <row r="2195" spans="1:21" ht="14.25" customHeight="1">
      <c r="A2195" s="2"/>
      <c r="B2195" s="5" t="s">
        <v>18</v>
      </c>
      <c r="C2195" s="14"/>
      <c r="D2195" s="14"/>
      <c r="E2195" s="14"/>
      <c r="F2195" s="53" t="s">
        <v>18</v>
      </c>
      <c r="G2195" s="14"/>
      <c r="H2195" s="53" t="s">
        <v>18</v>
      </c>
      <c r="I2195" s="5" t="s">
        <v>23</v>
      </c>
      <c r="J2195" s="13" t="s">
        <v>2652</v>
      </c>
      <c r="K2195" s="13" t="s">
        <v>2653</v>
      </c>
      <c r="L2195" s="14">
        <v>600</v>
      </c>
      <c r="M2195" s="14">
        <v>450</v>
      </c>
      <c r="N2195" s="14">
        <v>110</v>
      </c>
      <c r="O2195" s="72">
        <v>63</v>
      </c>
      <c r="P2195" s="72"/>
      <c r="Q2195" s="74">
        <v>10.5</v>
      </c>
      <c r="R2195" s="74"/>
      <c r="S2195" s="15">
        <v>-86</v>
      </c>
      <c r="T2195" s="71" t="s">
        <v>3256</v>
      </c>
      <c r="U2195" s="71"/>
    </row>
    <row r="2196" spans="1:21" ht="14.25" customHeight="1">
      <c r="A2196" s="2"/>
      <c r="B2196" s="5" t="s">
        <v>18</v>
      </c>
      <c r="C2196" s="14"/>
      <c r="D2196" s="14"/>
      <c r="E2196" s="14"/>
      <c r="F2196" s="53" t="s">
        <v>18</v>
      </c>
      <c r="G2196" s="14"/>
      <c r="H2196" s="53" t="s">
        <v>18</v>
      </c>
      <c r="I2196" s="5" t="s">
        <v>23</v>
      </c>
      <c r="J2196" s="13" t="s">
        <v>2652</v>
      </c>
      <c r="K2196" s="13" t="s">
        <v>2654</v>
      </c>
      <c r="L2196" s="14">
        <v>50</v>
      </c>
      <c r="M2196" s="14">
        <v>37</v>
      </c>
      <c r="N2196" s="19" t="s">
        <v>26</v>
      </c>
      <c r="O2196" s="72">
        <v>0</v>
      </c>
      <c r="P2196" s="72"/>
      <c r="Q2196" s="70" t="s">
        <v>26</v>
      </c>
      <c r="R2196" s="70"/>
      <c r="S2196" s="12" t="s">
        <v>26</v>
      </c>
      <c r="T2196" s="71" t="s">
        <v>2655</v>
      </c>
      <c r="U2196" s="71"/>
    </row>
    <row r="2197" spans="1:21">
      <c r="A2197" s="2"/>
      <c r="B2197" s="5" t="s">
        <v>29</v>
      </c>
      <c r="C2197" s="14">
        <v>115477571</v>
      </c>
      <c r="D2197" s="14">
        <v>394999905</v>
      </c>
      <c r="E2197" s="14">
        <f t="shared" ref="E2197:E2198" si="537">D2197-C2197</f>
        <v>279522334</v>
      </c>
      <c r="F2197" s="53">
        <f t="shared" ref="F2197:F2198" si="538">IFERROR((D2197/C2197-1)*100,0)</f>
        <v>242.0576840848168</v>
      </c>
      <c r="G2197" s="14">
        <v>1163174624</v>
      </c>
      <c r="H2197" s="53">
        <v>34</v>
      </c>
      <c r="I2197" s="5" t="s">
        <v>18</v>
      </c>
      <c r="J2197" s="13" t="s">
        <v>18</v>
      </c>
      <c r="K2197" s="13" t="s">
        <v>18</v>
      </c>
      <c r="L2197" s="14"/>
      <c r="M2197" s="14"/>
      <c r="N2197" s="14"/>
      <c r="O2197" s="72"/>
      <c r="P2197" s="72"/>
      <c r="Q2197" s="70" t="s">
        <v>18</v>
      </c>
      <c r="R2197" s="70"/>
      <c r="S2197" s="12" t="s">
        <v>18</v>
      </c>
      <c r="T2197" s="71" t="s">
        <v>18</v>
      </c>
      <c r="U2197" s="71"/>
    </row>
    <row r="2198" spans="1:21" ht="25.5">
      <c r="A2198" s="13" t="s">
        <v>2656</v>
      </c>
      <c r="B2198" s="5" t="s">
        <v>63</v>
      </c>
      <c r="C2198" s="14">
        <v>110986053</v>
      </c>
      <c r="D2198" s="14">
        <v>30824388</v>
      </c>
      <c r="E2198" s="14">
        <f t="shared" si="537"/>
        <v>-80161665</v>
      </c>
      <c r="F2198" s="53">
        <f t="shared" si="538"/>
        <v>-72.226791414953738</v>
      </c>
      <c r="G2198" s="14">
        <v>263239064</v>
      </c>
      <c r="H2198" s="53">
        <v>11.7</v>
      </c>
      <c r="I2198" s="5" t="s">
        <v>18</v>
      </c>
      <c r="J2198" s="13" t="s">
        <v>18</v>
      </c>
      <c r="K2198" s="13" t="s">
        <v>18</v>
      </c>
      <c r="L2198" s="14"/>
      <c r="M2198" s="14"/>
      <c r="N2198" s="14"/>
      <c r="O2198" s="72"/>
      <c r="P2198" s="72"/>
      <c r="Q2198" s="70" t="s">
        <v>18</v>
      </c>
      <c r="R2198" s="70"/>
      <c r="S2198" s="12" t="s">
        <v>18</v>
      </c>
      <c r="T2198" s="71" t="s">
        <v>18</v>
      </c>
      <c r="U2198" s="71"/>
    </row>
    <row r="2199" spans="1:21">
      <c r="A2199" s="13" t="s">
        <v>2535</v>
      </c>
      <c r="B2199" s="5" t="s">
        <v>18</v>
      </c>
      <c r="C2199" s="14"/>
      <c r="D2199" s="14"/>
      <c r="E2199" s="14"/>
      <c r="F2199" s="53" t="s">
        <v>18</v>
      </c>
      <c r="G2199" s="14"/>
      <c r="H2199" s="53" t="s">
        <v>18</v>
      </c>
      <c r="I2199" s="5" t="s">
        <v>23</v>
      </c>
      <c r="J2199" s="13" t="s">
        <v>1208</v>
      </c>
      <c r="K2199" s="13" t="s">
        <v>2071</v>
      </c>
      <c r="L2199" s="14">
        <v>3500000</v>
      </c>
      <c r="M2199" s="14">
        <v>2555000</v>
      </c>
      <c r="N2199" s="14">
        <v>4713158</v>
      </c>
      <c r="O2199" s="72">
        <v>1352283</v>
      </c>
      <c r="P2199" s="72"/>
      <c r="Q2199" s="74">
        <v>38.6</v>
      </c>
      <c r="R2199" s="74"/>
      <c r="S2199" s="15">
        <v>-47.1</v>
      </c>
      <c r="T2199" s="71" t="s">
        <v>3266</v>
      </c>
      <c r="U2199" s="71"/>
    </row>
    <row r="2200" spans="1:21" ht="14.25" customHeight="1">
      <c r="A2200" s="2"/>
      <c r="B2200" s="5" t="s">
        <v>18</v>
      </c>
      <c r="C2200" s="14"/>
      <c r="D2200" s="14"/>
      <c r="E2200" s="14"/>
      <c r="F2200" s="53" t="s">
        <v>18</v>
      </c>
      <c r="G2200" s="14"/>
      <c r="H2200" s="53" t="s">
        <v>18</v>
      </c>
      <c r="I2200" s="5" t="s">
        <v>23</v>
      </c>
      <c r="J2200" s="13" t="s">
        <v>233</v>
      </c>
      <c r="K2200" s="13" t="s">
        <v>98</v>
      </c>
      <c r="L2200" s="14">
        <v>3000</v>
      </c>
      <c r="M2200" s="14">
        <v>1850</v>
      </c>
      <c r="N2200" s="14">
        <v>2541</v>
      </c>
      <c r="O2200" s="72">
        <v>2796</v>
      </c>
      <c r="P2200" s="72"/>
      <c r="Q2200" s="74">
        <v>93.2</v>
      </c>
      <c r="R2200" s="74"/>
      <c r="S2200" s="15">
        <v>51.1</v>
      </c>
      <c r="T2200" s="71" t="s">
        <v>3267</v>
      </c>
      <c r="U2200" s="71"/>
    </row>
    <row r="2201" spans="1:21" ht="14.25" customHeight="1">
      <c r="A2201" s="2"/>
      <c r="B2201" s="5" t="s">
        <v>18</v>
      </c>
      <c r="C2201" s="14"/>
      <c r="D2201" s="14"/>
      <c r="E2201" s="14"/>
      <c r="F2201" s="53" t="s">
        <v>18</v>
      </c>
      <c r="G2201" s="14"/>
      <c r="H2201" s="53" t="s">
        <v>18</v>
      </c>
      <c r="I2201" s="5" t="s">
        <v>23</v>
      </c>
      <c r="J2201" s="13" t="s">
        <v>233</v>
      </c>
      <c r="K2201" s="13" t="s">
        <v>379</v>
      </c>
      <c r="L2201" s="14">
        <v>73</v>
      </c>
      <c r="M2201" s="14">
        <v>45</v>
      </c>
      <c r="N2201" s="14">
        <v>72</v>
      </c>
      <c r="O2201" s="72">
        <v>68</v>
      </c>
      <c r="P2201" s="72"/>
      <c r="Q2201" s="74">
        <v>93.2</v>
      </c>
      <c r="R2201" s="74"/>
      <c r="S2201" s="15">
        <v>51.1</v>
      </c>
      <c r="T2201" s="71" t="s">
        <v>3267</v>
      </c>
      <c r="U2201" s="71"/>
    </row>
    <row r="2202" spans="1:21" ht="14.25" customHeight="1">
      <c r="A2202" s="2"/>
      <c r="B2202" s="5" t="s">
        <v>18</v>
      </c>
      <c r="C2202" s="14"/>
      <c r="D2202" s="14"/>
      <c r="E2202" s="14"/>
      <c r="F2202" s="53" t="s">
        <v>18</v>
      </c>
      <c r="G2202" s="14"/>
      <c r="H2202" s="53" t="s">
        <v>18</v>
      </c>
      <c r="I2202" s="5" t="s">
        <v>23</v>
      </c>
      <c r="J2202" s="13" t="s">
        <v>2657</v>
      </c>
      <c r="K2202" s="13" t="s">
        <v>2537</v>
      </c>
      <c r="L2202" s="14">
        <v>16000000</v>
      </c>
      <c r="M2202" s="14">
        <v>11000000</v>
      </c>
      <c r="N2202" s="14">
        <v>9546382</v>
      </c>
      <c r="O2202" s="72">
        <v>3886140</v>
      </c>
      <c r="P2202" s="72"/>
      <c r="Q2202" s="74">
        <v>24.3</v>
      </c>
      <c r="R2202" s="74"/>
      <c r="S2202" s="15">
        <v>-64.7</v>
      </c>
      <c r="T2202" s="71" t="s">
        <v>3268</v>
      </c>
      <c r="U2202" s="71"/>
    </row>
    <row r="2203" spans="1:21" ht="14.25" customHeight="1">
      <c r="A2203" s="2"/>
      <c r="B2203" s="5" t="s">
        <v>18</v>
      </c>
      <c r="C2203" s="14"/>
      <c r="D2203" s="14"/>
      <c r="E2203" s="14"/>
      <c r="F2203" s="53" t="s">
        <v>18</v>
      </c>
      <c r="G2203" s="14"/>
      <c r="H2203" s="53" t="s">
        <v>18</v>
      </c>
      <c r="I2203" s="5" t="s">
        <v>23</v>
      </c>
      <c r="J2203" s="13" t="s">
        <v>2636</v>
      </c>
      <c r="K2203" s="13" t="s">
        <v>2637</v>
      </c>
      <c r="L2203" s="14">
        <v>32000000</v>
      </c>
      <c r="M2203" s="14">
        <v>20000000</v>
      </c>
      <c r="N2203" s="14">
        <v>16159824</v>
      </c>
      <c r="O2203" s="72">
        <v>3183984</v>
      </c>
      <c r="P2203" s="72"/>
      <c r="Q2203" s="74">
        <v>9.9</v>
      </c>
      <c r="R2203" s="74"/>
      <c r="S2203" s="15">
        <v>-84.1</v>
      </c>
      <c r="T2203" s="71" t="s">
        <v>3269</v>
      </c>
      <c r="U2203" s="71"/>
    </row>
    <row r="2204" spans="1:21">
      <c r="A2204" s="2"/>
      <c r="B2204" s="5" t="s">
        <v>29</v>
      </c>
      <c r="C2204" s="14">
        <v>110986053</v>
      </c>
      <c r="D2204" s="14">
        <v>30824388</v>
      </c>
      <c r="E2204" s="14">
        <f t="shared" ref="E2204:E2205" si="539">D2204-C2204</f>
        <v>-80161665</v>
      </c>
      <c r="F2204" s="53">
        <f t="shared" ref="F2204:F2205" si="540">IFERROR((D2204/C2204-1)*100,0)</f>
        <v>-72.226791414953738</v>
      </c>
      <c r="G2204" s="14">
        <v>263239064</v>
      </c>
      <c r="H2204" s="53">
        <v>11.7</v>
      </c>
      <c r="I2204" s="5" t="s">
        <v>18</v>
      </c>
      <c r="J2204" s="13" t="s">
        <v>18</v>
      </c>
      <c r="K2204" s="13" t="s">
        <v>18</v>
      </c>
      <c r="L2204" s="14"/>
      <c r="M2204" s="14"/>
      <c r="N2204" s="14"/>
      <c r="O2204" s="72"/>
      <c r="P2204" s="72"/>
      <c r="Q2204" s="70" t="s">
        <v>18</v>
      </c>
      <c r="R2204" s="70"/>
      <c r="S2204" s="12" t="s">
        <v>18</v>
      </c>
      <c r="T2204" s="71" t="s">
        <v>18</v>
      </c>
      <c r="U2204" s="71"/>
    </row>
    <row r="2205" spans="1:21" ht="25.5">
      <c r="A2205" s="13" t="s">
        <v>2658</v>
      </c>
      <c r="B2205" s="5" t="s">
        <v>63</v>
      </c>
      <c r="C2205" s="14">
        <v>8275606</v>
      </c>
      <c r="D2205" s="14">
        <v>12107312</v>
      </c>
      <c r="E2205" s="14">
        <f t="shared" si="539"/>
        <v>3831706</v>
      </c>
      <c r="F2205" s="53">
        <f t="shared" si="540"/>
        <v>46.30121347004679</v>
      </c>
      <c r="G2205" s="14">
        <v>24518713</v>
      </c>
      <c r="H2205" s="53">
        <v>49.4</v>
      </c>
      <c r="I2205" s="5" t="s">
        <v>18</v>
      </c>
      <c r="J2205" s="13" t="s">
        <v>18</v>
      </c>
      <c r="K2205" s="13" t="s">
        <v>18</v>
      </c>
      <c r="L2205" s="14"/>
      <c r="M2205" s="14"/>
      <c r="N2205" s="14"/>
      <c r="O2205" s="72"/>
      <c r="P2205" s="72"/>
      <c r="Q2205" s="70" t="s">
        <v>18</v>
      </c>
      <c r="R2205" s="70"/>
      <c r="S2205" s="12" t="s">
        <v>18</v>
      </c>
      <c r="T2205" s="71" t="s">
        <v>18</v>
      </c>
      <c r="U2205" s="71"/>
    </row>
    <row r="2206" spans="1:21" ht="28.5" customHeight="1">
      <c r="A2206" s="13" t="s">
        <v>2629</v>
      </c>
      <c r="B2206" s="5" t="s">
        <v>18</v>
      </c>
      <c r="C2206" s="14"/>
      <c r="D2206" s="14"/>
      <c r="E2206" s="14"/>
      <c r="F2206" s="53" t="s">
        <v>18</v>
      </c>
      <c r="G2206" s="14"/>
      <c r="H2206" s="53" t="s">
        <v>18</v>
      </c>
      <c r="I2206" s="5" t="s">
        <v>23</v>
      </c>
      <c r="J2206" s="13" t="s">
        <v>2659</v>
      </c>
      <c r="K2206" s="13" t="s">
        <v>216</v>
      </c>
      <c r="L2206" s="14">
        <v>90000</v>
      </c>
      <c r="M2206" s="14">
        <v>70000</v>
      </c>
      <c r="N2206" s="14">
        <v>710464</v>
      </c>
      <c r="O2206" s="72">
        <v>574950</v>
      </c>
      <c r="P2206" s="72"/>
      <c r="Q2206" s="74">
        <v>638.79999999999995</v>
      </c>
      <c r="R2206" s="74"/>
      <c r="S2206" s="15">
        <v>721.4</v>
      </c>
      <c r="T2206" s="71" t="s">
        <v>3270</v>
      </c>
      <c r="U2206" s="71"/>
    </row>
    <row r="2207" spans="1:21" ht="14.25" customHeight="1">
      <c r="A2207" s="2"/>
      <c r="B2207" s="5" t="s">
        <v>18</v>
      </c>
      <c r="C2207" s="14"/>
      <c r="D2207" s="14"/>
      <c r="E2207" s="14"/>
      <c r="F2207" s="53" t="s">
        <v>18</v>
      </c>
      <c r="G2207" s="14"/>
      <c r="H2207" s="53" t="s">
        <v>18</v>
      </c>
      <c r="I2207" s="5" t="s">
        <v>23</v>
      </c>
      <c r="J2207" s="13" t="s">
        <v>233</v>
      </c>
      <c r="K2207" s="13" t="s">
        <v>98</v>
      </c>
      <c r="L2207" s="14">
        <v>4000</v>
      </c>
      <c r="M2207" s="14">
        <v>3000</v>
      </c>
      <c r="N2207" s="14">
        <v>1916</v>
      </c>
      <c r="O2207" s="72">
        <v>4467</v>
      </c>
      <c r="P2207" s="72"/>
      <c r="Q2207" s="74">
        <v>111.7</v>
      </c>
      <c r="R2207" s="74"/>
      <c r="S2207" s="15">
        <v>48.9</v>
      </c>
      <c r="T2207" s="71" t="s">
        <v>3271</v>
      </c>
      <c r="U2207" s="71"/>
    </row>
    <row r="2208" spans="1:21" ht="14.25" customHeight="1">
      <c r="A2208" s="2"/>
      <c r="B2208" s="5" t="s">
        <v>18</v>
      </c>
      <c r="C2208" s="14"/>
      <c r="D2208" s="14"/>
      <c r="E2208" s="14"/>
      <c r="F2208" s="53" t="s">
        <v>18</v>
      </c>
      <c r="G2208" s="14"/>
      <c r="H2208" s="53" t="s">
        <v>18</v>
      </c>
      <c r="I2208" s="5" t="s">
        <v>23</v>
      </c>
      <c r="J2208" s="13" t="s">
        <v>2660</v>
      </c>
      <c r="K2208" s="13" t="s">
        <v>2661</v>
      </c>
      <c r="L2208" s="14">
        <v>100</v>
      </c>
      <c r="M2208" s="14">
        <v>70</v>
      </c>
      <c r="N2208" s="14">
        <v>182</v>
      </c>
      <c r="O2208" s="72">
        <v>106</v>
      </c>
      <c r="P2208" s="72"/>
      <c r="Q2208" s="74">
        <v>106</v>
      </c>
      <c r="R2208" s="74"/>
      <c r="S2208" s="15">
        <v>51.4</v>
      </c>
      <c r="T2208" s="71" t="s">
        <v>3272</v>
      </c>
      <c r="U2208" s="71"/>
    </row>
    <row r="2209" spans="1:21" ht="12.75" customHeight="1">
      <c r="A2209" s="2"/>
      <c r="B2209" s="5" t="s">
        <v>29</v>
      </c>
      <c r="C2209" s="14">
        <v>8275606</v>
      </c>
      <c r="D2209" s="14">
        <v>12107312</v>
      </c>
      <c r="E2209" s="14">
        <f t="shared" ref="E2209:E2210" si="541">D2209-C2209</f>
        <v>3831706</v>
      </c>
      <c r="F2209" s="53">
        <f t="shared" ref="F2209:F2210" si="542">IFERROR((D2209/C2209-1)*100,0)</f>
        <v>46.30121347004679</v>
      </c>
      <c r="G2209" s="14">
        <v>24518713</v>
      </c>
      <c r="H2209" s="53">
        <v>49.4</v>
      </c>
      <c r="I2209" s="5" t="s">
        <v>18</v>
      </c>
      <c r="J2209" s="13" t="s">
        <v>18</v>
      </c>
      <c r="K2209" s="13" t="s">
        <v>18</v>
      </c>
      <c r="L2209" s="14"/>
      <c r="M2209" s="14"/>
      <c r="N2209" s="14"/>
      <c r="O2209" s="72"/>
      <c r="P2209" s="72"/>
      <c r="Q2209" s="70" t="s">
        <v>18</v>
      </c>
      <c r="R2209" s="70"/>
      <c r="S2209" s="12" t="s">
        <v>18</v>
      </c>
      <c r="T2209" s="71" t="s">
        <v>18</v>
      </c>
      <c r="U2209" s="71"/>
    </row>
    <row r="2210" spans="1:21" ht="25.5">
      <c r="A2210" s="13" t="s">
        <v>2662</v>
      </c>
      <c r="B2210" s="5" t="s">
        <v>63</v>
      </c>
      <c r="C2210" s="14">
        <v>624383739</v>
      </c>
      <c r="D2210" s="14">
        <v>901569392</v>
      </c>
      <c r="E2210" s="14">
        <f t="shared" si="541"/>
        <v>277185653</v>
      </c>
      <c r="F2210" s="53">
        <f t="shared" si="542"/>
        <v>44.393477229873859</v>
      </c>
      <c r="G2210" s="14">
        <v>1299958594</v>
      </c>
      <c r="H2210" s="53">
        <v>69.400000000000006</v>
      </c>
      <c r="I2210" s="5" t="s">
        <v>18</v>
      </c>
      <c r="J2210" s="13" t="s">
        <v>18</v>
      </c>
      <c r="K2210" s="13" t="s">
        <v>18</v>
      </c>
      <c r="L2210" s="14"/>
      <c r="M2210" s="14"/>
      <c r="N2210" s="14"/>
      <c r="O2210" s="72"/>
      <c r="P2210" s="72"/>
      <c r="Q2210" s="70" t="s">
        <v>18</v>
      </c>
      <c r="R2210" s="70"/>
      <c r="S2210" s="12" t="s">
        <v>18</v>
      </c>
      <c r="T2210" s="71"/>
      <c r="U2210" s="71"/>
    </row>
    <row r="2211" spans="1:21" ht="28.5" customHeight="1">
      <c r="A2211" s="13" t="s">
        <v>2583</v>
      </c>
      <c r="B2211" s="5" t="s">
        <v>18</v>
      </c>
      <c r="C2211" s="14"/>
      <c r="D2211" s="14"/>
      <c r="E2211" s="14"/>
      <c r="F2211" s="53" t="s">
        <v>18</v>
      </c>
      <c r="G2211" s="14"/>
      <c r="H2211" s="53" t="s">
        <v>18</v>
      </c>
      <c r="I2211" s="5" t="s">
        <v>23</v>
      </c>
      <c r="J2211" s="13" t="s">
        <v>2663</v>
      </c>
      <c r="K2211" s="13" t="s">
        <v>2664</v>
      </c>
      <c r="L2211" s="14">
        <v>177650</v>
      </c>
      <c r="M2211" s="14">
        <v>167290</v>
      </c>
      <c r="N2211" s="14">
        <v>136239</v>
      </c>
      <c r="O2211" s="72">
        <v>166350</v>
      </c>
      <c r="P2211" s="72"/>
      <c r="Q2211" s="74">
        <v>93.6</v>
      </c>
      <c r="R2211" s="74"/>
      <c r="S2211" s="15">
        <v>-0.6</v>
      </c>
      <c r="T2211" s="71" t="s">
        <v>3273</v>
      </c>
      <c r="U2211" s="71"/>
    </row>
    <row r="2212" spans="1:21" ht="14.25" customHeight="1">
      <c r="A2212" s="2"/>
      <c r="B2212" s="5" t="s">
        <v>18</v>
      </c>
      <c r="C2212" s="14"/>
      <c r="D2212" s="14"/>
      <c r="E2212" s="14"/>
      <c r="F2212" s="53" t="s">
        <v>18</v>
      </c>
      <c r="G2212" s="14"/>
      <c r="H2212" s="53" t="s">
        <v>18</v>
      </c>
      <c r="I2212" s="5" t="s">
        <v>23</v>
      </c>
      <c r="J2212" s="13" t="s">
        <v>2663</v>
      </c>
      <c r="K2212" s="13" t="s">
        <v>2665</v>
      </c>
      <c r="L2212" s="14">
        <v>45478400</v>
      </c>
      <c r="M2212" s="14">
        <v>30925312</v>
      </c>
      <c r="N2212" s="14">
        <v>31525322</v>
      </c>
      <c r="O2212" s="72">
        <v>22699342</v>
      </c>
      <c r="P2212" s="72"/>
      <c r="Q2212" s="74">
        <v>49.9</v>
      </c>
      <c r="R2212" s="74"/>
      <c r="S2212" s="15">
        <v>-26.6</v>
      </c>
      <c r="T2212" s="71" t="s">
        <v>3274</v>
      </c>
      <c r="U2212" s="71"/>
    </row>
    <row r="2213" spans="1:21" ht="14.25" customHeight="1">
      <c r="A2213" s="2"/>
      <c r="B2213" s="5" t="s">
        <v>18</v>
      </c>
      <c r="C2213" s="14"/>
      <c r="D2213" s="14"/>
      <c r="E2213" s="14"/>
      <c r="F2213" s="53" t="s">
        <v>18</v>
      </c>
      <c r="G2213" s="14"/>
      <c r="H2213" s="53" t="s">
        <v>18</v>
      </c>
      <c r="I2213" s="5" t="s">
        <v>23</v>
      </c>
      <c r="J2213" s="13" t="s">
        <v>2666</v>
      </c>
      <c r="K2213" s="13" t="s">
        <v>98</v>
      </c>
      <c r="L2213" s="14">
        <v>3405</v>
      </c>
      <c r="M2213" s="14">
        <v>1939</v>
      </c>
      <c r="N2213" s="14">
        <v>2025</v>
      </c>
      <c r="O2213" s="72">
        <v>1422</v>
      </c>
      <c r="P2213" s="72"/>
      <c r="Q2213" s="74">
        <v>41.8</v>
      </c>
      <c r="R2213" s="74"/>
      <c r="S2213" s="15">
        <v>-26.7</v>
      </c>
      <c r="T2213" s="71" t="s">
        <v>3275</v>
      </c>
      <c r="U2213" s="71"/>
    </row>
    <row r="2214" spans="1:21" ht="14.25" customHeight="1">
      <c r="A2214" s="2"/>
      <c r="B2214" s="5" t="s">
        <v>18</v>
      </c>
      <c r="C2214" s="14"/>
      <c r="D2214" s="14"/>
      <c r="E2214" s="14"/>
      <c r="F2214" s="53" t="s">
        <v>18</v>
      </c>
      <c r="G2214" s="14"/>
      <c r="H2214" s="53" t="s">
        <v>18</v>
      </c>
      <c r="I2214" s="5" t="s">
        <v>23</v>
      </c>
      <c r="J2214" s="13" t="s">
        <v>2667</v>
      </c>
      <c r="K2214" s="13" t="s">
        <v>2668</v>
      </c>
      <c r="L2214" s="14">
        <v>379785</v>
      </c>
      <c r="M2214" s="14">
        <v>259685</v>
      </c>
      <c r="N2214" s="14">
        <v>898766</v>
      </c>
      <c r="O2214" s="72">
        <v>187576</v>
      </c>
      <c r="P2214" s="72"/>
      <c r="Q2214" s="74">
        <v>49.4</v>
      </c>
      <c r="R2214" s="74"/>
      <c r="S2214" s="15">
        <v>-27.8</v>
      </c>
      <c r="T2214" s="71" t="s">
        <v>2669</v>
      </c>
      <c r="U2214" s="71"/>
    </row>
    <row r="2215" spans="1:21" ht="14.25" customHeight="1">
      <c r="A2215" s="2"/>
      <c r="B2215" s="5" t="s">
        <v>18</v>
      </c>
      <c r="C2215" s="14"/>
      <c r="D2215" s="14"/>
      <c r="E2215" s="14"/>
      <c r="F2215" s="53" t="s">
        <v>18</v>
      </c>
      <c r="G2215" s="14"/>
      <c r="H2215" s="53" t="s">
        <v>18</v>
      </c>
      <c r="I2215" s="5" t="s">
        <v>23</v>
      </c>
      <c r="J2215" s="13" t="s">
        <v>2670</v>
      </c>
      <c r="K2215" s="13" t="s">
        <v>2671</v>
      </c>
      <c r="L2215" s="14">
        <v>47986</v>
      </c>
      <c r="M2215" s="14">
        <v>30916</v>
      </c>
      <c r="N2215" s="14">
        <v>191952</v>
      </c>
      <c r="O2215" s="72">
        <v>45081</v>
      </c>
      <c r="P2215" s="72"/>
      <c r="Q2215" s="74">
        <v>93.9</v>
      </c>
      <c r="R2215" s="74"/>
      <c r="S2215" s="15">
        <v>45.8</v>
      </c>
      <c r="T2215" s="71" t="s">
        <v>3276</v>
      </c>
      <c r="U2215" s="71"/>
    </row>
    <row r="2216" spans="1:21" ht="14.25" customHeight="1">
      <c r="A2216" s="2"/>
      <c r="B2216" s="5" t="s">
        <v>18</v>
      </c>
      <c r="C2216" s="14"/>
      <c r="D2216" s="14"/>
      <c r="E2216" s="14"/>
      <c r="F2216" s="53" t="s">
        <v>18</v>
      </c>
      <c r="G2216" s="14"/>
      <c r="H2216" s="53" t="s">
        <v>18</v>
      </c>
      <c r="I2216" s="5" t="s">
        <v>23</v>
      </c>
      <c r="J2216" s="13" t="s">
        <v>2670</v>
      </c>
      <c r="K2216" s="13" t="s">
        <v>2672</v>
      </c>
      <c r="L2216" s="14">
        <v>7500</v>
      </c>
      <c r="M2216" s="14">
        <v>6400</v>
      </c>
      <c r="N2216" s="14">
        <v>74349</v>
      </c>
      <c r="O2216" s="72">
        <v>111269</v>
      </c>
      <c r="P2216" s="72"/>
      <c r="Q2216" s="70" t="s">
        <v>69</v>
      </c>
      <c r="R2216" s="70"/>
      <c r="S2216" s="15">
        <v>1638.6</v>
      </c>
      <c r="T2216" s="71" t="s">
        <v>3277</v>
      </c>
      <c r="U2216" s="71"/>
    </row>
    <row r="2217" spans="1:21">
      <c r="A2217" s="2"/>
      <c r="B2217" s="5" t="s">
        <v>29</v>
      </c>
      <c r="C2217" s="14">
        <v>624383739</v>
      </c>
      <c r="D2217" s="14">
        <v>901569392</v>
      </c>
      <c r="E2217" s="14">
        <f t="shared" ref="E2217:E2218" si="543">D2217-C2217</f>
        <v>277185653</v>
      </c>
      <c r="F2217" s="53">
        <f t="shared" ref="F2217:F2218" si="544">IFERROR((D2217/C2217-1)*100,0)</f>
        <v>44.393477229873859</v>
      </c>
      <c r="G2217" s="14">
        <v>1299958594</v>
      </c>
      <c r="H2217" s="53">
        <v>69.400000000000006</v>
      </c>
      <c r="I2217" s="5" t="s">
        <v>18</v>
      </c>
      <c r="J2217" s="13" t="s">
        <v>18</v>
      </c>
      <c r="K2217" s="13" t="s">
        <v>18</v>
      </c>
      <c r="L2217" s="14"/>
      <c r="M2217" s="14"/>
      <c r="N2217" s="14"/>
      <c r="O2217" s="72"/>
      <c r="P2217" s="72"/>
      <c r="Q2217" s="70" t="s">
        <v>18</v>
      </c>
      <c r="R2217" s="70"/>
      <c r="S2217" s="12" t="s">
        <v>18</v>
      </c>
      <c r="T2217" s="71" t="s">
        <v>18</v>
      </c>
      <c r="U2217" s="71"/>
    </row>
    <row r="2218" spans="1:21" ht="25.5">
      <c r="A2218" s="13" t="s">
        <v>2673</v>
      </c>
      <c r="B2218" s="5" t="s">
        <v>63</v>
      </c>
      <c r="C2218" s="14">
        <v>5354866358</v>
      </c>
      <c r="D2218" s="14">
        <v>7392336768</v>
      </c>
      <c r="E2218" s="14">
        <f t="shared" si="543"/>
        <v>2037470410</v>
      </c>
      <c r="F2218" s="53">
        <f t="shared" si="544"/>
        <v>38.048949754947373</v>
      </c>
      <c r="G2218" s="14">
        <v>8928174556</v>
      </c>
      <c r="H2218" s="53">
        <v>82.8</v>
      </c>
      <c r="I2218" s="5" t="s">
        <v>18</v>
      </c>
      <c r="J2218" s="13" t="s">
        <v>18</v>
      </c>
      <c r="K2218" s="13" t="s">
        <v>18</v>
      </c>
      <c r="L2218" s="14"/>
      <c r="M2218" s="14"/>
      <c r="N2218" s="14"/>
      <c r="O2218" s="72"/>
      <c r="P2218" s="72"/>
      <c r="Q2218" s="70" t="s">
        <v>18</v>
      </c>
      <c r="R2218" s="70"/>
      <c r="S2218" s="12" t="s">
        <v>18</v>
      </c>
      <c r="T2218" s="71" t="s">
        <v>18</v>
      </c>
      <c r="U2218" s="71"/>
    </row>
    <row r="2219" spans="1:21" ht="28.5" customHeight="1">
      <c r="A2219" s="13" t="s">
        <v>2583</v>
      </c>
      <c r="B2219" s="5" t="s">
        <v>18</v>
      </c>
      <c r="C2219" s="14"/>
      <c r="D2219" s="14"/>
      <c r="E2219" s="14"/>
      <c r="F2219" s="53" t="s">
        <v>18</v>
      </c>
      <c r="G2219" s="14"/>
      <c r="H2219" s="53" t="s">
        <v>18</v>
      </c>
      <c r="I2219" s="5" t="s">
        <v>23</v>
      </c>
      <c r="J2219" s="13" t="s">
        <v>2674</v>
      </c>
      <c r="K2219" s="13" t="s">
        <v>1526</v>
      </c>
      <c r="L2219" s="14">
        <v>1208111</v>
      </c>
      <c r="M2219" s="14">
        <v>1192482</v>
      </c>
      <c r="N2219" s="14">
        <v>1133856</v>
      </c>
      <c r="O2219" s="72">
        <v>1113035</v>
      </c>
      <c r="P2219" s="72"/>
      <c r="Q2219" s="70" t="s">
        <v>69</v>
      </c>
      <c r="R2219" s="70"/>
      <c r="S2219" s="15">
        <v>-6.7</v>
      </c>
      <c r="T2219" s="71" t="s">
        <v>3278</v>
      </c>
      <c r="U2219" s="71"/>
    </row>
    <row r="2220" spans="1:21" ht="14.25" customHeight="1">
      <c r="A2220" s="2"/>
      <c r="B2220" s="5" t="s">
        <v>18</v>
      </c>
      <c r="C2220" s="14"/>
      <c r="D2220" s="14"/>
      <c r="E2220" s="14"/>
      <c r="F2220" s="53" t="s">
        <v>18</v>
      </c>
      <c r="G2220" s="14"/>
      <c r="H2220" s="53" t="s">
        <v>18</v>
      </c>
      <c r="I2220" s="5" t="s">
        <v>23</v>
      </c>
      <c r="J2220" s="13" t="s">
        <v>2675</v>
      </c>
      <c r="K2220" s="13" t="s">
        <v>1526</v>
      </c>
      <c r="L2220" s="14">
        <v>6750</v>
      </c>
      <c r="M2220" s="14">
        <v>6700</v>
      </c>
      <c r="N2220" s="14">
        <v>6515</v>
      </c>
      <c r="O2220" s="72">
        <v>6582</v>
      </c>
      <c r="P2220" s="72"/>
      <c r="Q2220" s="70" t="s">
        <v>69</v>
      </c>
      <c r="R2220" s="70"/>
      <c r="S2220" s="15">
        <v>-1.8</v>
      </c>
      <c r="T2220" s="71" t="s">
        <v>2676</v>
      </c>
      <c r="U2220" s="71"/>
    </row>
    <row r="2221" spans="1:21" ht="14.25" customHeight="1">
      <c r="A2221" s="2"/>
      <c r="B2221" s="5" t="s">
        <v>18</v>
      </c>
      <c r="C2221" s="14"/>
      <c r="D2221" s="14"/>
      <c r="E2221" s="14"/>
      <c r="F2221" s="53" t="s">
        <v>18</v>
      </c>
      <c r="G2221" s="14"/>
      <c r="H2221" s="53" t="s">
        <v>18</v>
      </c>
      <c r="I2221" s="5" t="s">
        <v>23</v>
      </c>
      <c r="J2221" s="13" t="s">
        <v>2677</v>
      </c>
      <c r="K2221" s="13" t="s">
        <v>1526</v>
      </c>
      <c r="L2221" s="14">
        <v>360</v>
      </c>
      <c r="M2221" s="14">
        <v>357</v>
      </c>
      <c r="N2221" s="14">
        <v>348</v>
      </c>
      <c r="O2221" s="72">
        <v>358</v>
      </c>
      <c r="P2221" s="72"/>
      <c r="Q2221" s="70" t="s">
        <v>69</v>
      </c>
      <c r="R2221" s="70"/>
      <c r="S2221" s="15">
        <v>0.3</v>
      </c>
      <c r="T2221" s="71" t="s">
        <v>3279</v>
      </c>
      <c r="U2221" s="71"/>
    </row>
    <row r="2222" spans="1:21" ht="14.25" customHeight="1">
      <c r="A2222" s="2"/>
      <c r="B2222" s="5" t="s">
        <v>18</v>
      </c>
      <c r="C2222" s="14"/>
      <c r="D2222" s="14"/>
      <c r="E2222" s="14"/>
      <c r="F2222" s="53" t="s">
        <v>18</v>
      </c>
      <c r="G2222" s="14"/>
      <c r="H2222" s="53" t="s">
        <v>18</v>
      </c>
      <c r="I2222" s="5" t="s">
        <v>23</v>
      </c>
      <c r="J2222" s="13" t="s">
        <v>2678</v>
      </c>
      <c r="K2222" s="13" t="s">
        <v>1526</v>
      </c>
      <c r="L2222" s="14">
        <v>90</v>
      </c>
      <c r="M2222" s="14">
        <v>89</v>
      </c>
      <c r="N2222" s="14">
        <v>87</v>
      </c>
      <c r="O2222" s="72">
        <v>86</v>
      </c>
      <c r="P2222" s="72"/>
      <c r="Q2222" s="70" t="s">
        <v>69</v>
      </c>
      <c r="R2222" s="70"/>
      <c r="S2222" s="15">
        <v>-3.4</v>
      </c>
      <c r="T2222" s="71" t="s">
        <v>3280</v>
      </c>
      <c r="U2222" s="71"/>
    </row>
    <row r="2223" spans="1:21" ht="14.25" customHeight="1">
      <c r="A2223" s="2"/>
      <c r="B2223" s="5" t="s">
        <v>18</v>
      </c>
      <c r="C2223" s="14"/>
      <c r="D2223" s="14"/>
      <c r="E2223" s="14"/>
      <c r="F2223" s="53" t="s">
        <v>18</v>
      </c>
      <c r="G2223" s="14"/>
      <c r="H2223" s="53" t="s">
        <v>18</v>
      </c>
      <c r="I2223" s="5" t="s">
        <v>23</v>
      </c>
      <c r="J2223" s="13" t="s">
        <v>2679</v>
      </c>
      <c r="K2223" s="13" t="s">
        <v>1526</v>
      </c>
      <c r="L2223" s="14">
        <v>42000</v>
      </c>
      <c r="M2223" s="14">
        <v>41333</v>
      </c>
      <c r="N2223" s="14">
        <v>39690</v>
      </c>
      <c r="O2223" s="72">
        <v>41483</v>
      </c>
      <c r="P2223" s="72"/>
      <c r="Q2223" s="70" t="s">
        <v>69</v>
      </c>
      <c r="R2223" s="70"/>
      <c r="S2223" s="15">
        <v>0.4</v>
      </c>
      <c r="T2223" s="71" t="s">
        <v>3280</v>
      </c>
      <c r="U2223" s="71"/>
    </row>
    <row r="2224" spans="1:21">
      <c r="A2224" s="2"/>
      <c r="B2224" s="5" t="s">
        <v>29</v>
      </c>
      <c r="C2224" s="14">
        <v>5354866358</v>
      </c>
      <c r="D2224" s="14">
        <v>7392336768</v>
      </c>
      <c r="E2224" s="14">
        <f t="shared" ref="E2224:E2225" si="545">D2224-C2224</f>
        <v>2037470410</v>
      </c>
      <c r="F2224" s="53">
        <f t="shared" ref="F2224:F2225" si="546">IFERROR((D2224/C2224-1)*100,0)</f>
        <v>38.048949754947373</v>
      </c>
      <c r="G2224" s="14">
        <v>8928174556</v>
      </c>
      <c r="H2224" s="53">
        <v>82.8</v>
      </c>
      <c r="I2224" s="5" t="s">
        <v>18</v>
      </c>
      <c r="J2224" s="13" t="s">
        <v>18</v>
      </c>
      <c r="K2224" s="13" t="s">
        <v>18</v>
      </c>
      <c r="L2224" s="14"/>
      <c r="M2224" s="14"/>
      <c r="N2224" s="14"/>
      <c r="O2224" s="72"/>
      <c r="P2224" s="72"/>
      <c r="Q2224" s="70" t="s">
        <v>18</v>
      </c>
      <c r="R2224" s="70"/>
      <c r="S2224" s="12" t="s">
        <v>18</v>
      </c>
      <c r="T2224" s="71" t="s">
        <v>18</v>
      </c>
      <c r="U2224" s="71"/>
    </row>
    <row r="2225" spans="1:21" ht="25.5">
      <c r="A2225" s="13" t="s">
        <v>2680</v>
      </c>
      <c r="B2225" s="5" t="s">
        <v>63</v>
      </c>
      <c r="C2225" s="14">
        <v>141226332</v>
      </c>
      <c r="D2225" s="14">
        <v>130262484</v>
      </c>
      <c r="E2225" s="14">
        <f t="shared" si="545"/>
        <v>-10963848</v>
      </c>
      <c r="F2225" s="53">
        <f t="shared" si="546"/>
        <v>-7.7633171128455025</v>
      </c>
      <c r="G2225" s="14">
        <v>296142826</v>
      </c>
      <c r="H2225" s="53">
        <v>44</v>
      </c>
      <c r="I2225" s="5" t="s">
        <v>18</v>
      </c>
      <c r="J2225" s="13" t="s">
        <v>18</v>
      </c>
      <c r="K2225" s="13" t="s">
        <v>18</v>
      </c>
      <c r="L2225" s="14"/>
      <c r="M2225" s="14"/>
      <c r="N2225" s="14"/>
      <c r="O2225" s="72"/>
      <c r="P2225" s="72"/>
      <c r="Q2225" s="70" t="s">
        <v>18</v>
      </c>
      <c r="R2225" s="70"/>
      <c r="S2225" s="12" t="s">
        <v>18</v>
      </c>
      <c r="T2225" s="71" t="s">
        <v>18</v>
      </c>
      <c r="U2225" s="71"/>
    </row>
    <row r="2226" spans="1:21" ht="28.5" customHeight="1">
      <c r="A2226" s="13" t="s">
        <v>2629</v>
      </c>
      <c r="B2226" s="5" t="s">
        <v>18</v>
      </c>
      <c r="C2226" s="14"/>
      <c r="D2226" s="14"/>
      <c r="E2226" s="14"/>
      <c r="F2226" s="53" t="s">
        <v>18</v>
      </c>
      <c r="G2226" s="14"/>
      <c r="H2226" s="53" t="s">
        <v>18</v>
      </c>
      <c r="I2226" s="5" t="s">
        <v>23</v>
      </c>
      <c r="J2226" s="13" t="s">
        <v>233</v>
      </c>
      <c r="K2226" s="13" t="s">
        <v>534</v>
      </c>
      <c r="L2226" s="14">
        <v>64</v>
      </c>
      <c r="M2226" s="14">
        <v>54</v>
      </c>
      <c r="N2226" s="14">
        <v>54</v>
      </c>
      <c r="O2226" s="72">
        <v>21</v>
      </c>
      <c r="P2226" s="72"/>
      <c r="Q2226" s="74">
        <v>32.799999999999997</v>
      </c>
      <c r="R2226" s="74"/>
      <c r="S2226" s="15">
        <v>-61.1</v>
      </c>
      <c r="T2226" s="71" t="s">
        <v>3264</v>
      </c>
      <c r="U2226" s="71"/>
    </row>
    <row r="2227" spans="1:21" ht="14.25" customHeight="1">
      <c r="A2227" s="2"/>
      <c r="B2227" s="5" t="s">
        <v>18</v>
      </c>
      <c r="C2227" s="14"/>
      <c r="D2227" s="14"/>
      <c r="E2227" s="14"/>
      <c r="F2227" s="53" t="s">
        <v>18</v>
      </c>
      <c r="G2227" s="14"/>
      <c r="H2227" s="53" t="s">
        <v>18</v>
      </c>
      <c r="I2227" s="5" t="s">
        <v>23</v>
      </c>
      <c r="J2227" s="13" t="s">
        <v>233</v>
      </c>
      <c r="K2227" s="13" t="s">
        <v>98</v>
      </c>
      <c r="L2227" s="14">
        <v>1700</v>
      </c>
      <c r="M2227" s="14">
        <v>1450</v>
      </c>
      <c r="N2227" s="14">
        <v>1450</v>
      </c>
      <c r="O2227" s="72">
        <v>660</v>
      </c>
      <c r="P2227" s="72"/>
      <c r="Q2227" s="74">
        <v>38.799999999999997</v>
      </c>
      <c r="R2227" s="74"/>
      <c r="S2227" s="15">
        <v>-54.5</v>
      </c>
      <c r="T2227" s="71" t="s">
        <v>3264</v>
      </c>
      <c r="U2227" s="71"/>
    </row>
    <row r="2228" spans="1:21" ht="14.25" customHeight="1">
      <c r="A2228" s="2"/>
      <c r="B2228" s="5" t="s">
        <v>18</v>
      </c>
      <c r="C2228" s="14"/>
      <c r="D2228" s="14"/>
      <c r="E2228" s="14"/>
      <c r="F2228" s="53" t="s">
        <v>18</v>
      </c>
      <c r="G2228" s="14"/>
      <c r="H2228" s="53" t="s">
        <v>18</v>
      </c>
      <c r="I2228" s="5" t="s">
        <v>23</v>
      </c>
      <c r="J2228" s="13" t="s">
        <v>189</v>
      </c>
      <c r="K2228" s="13" t="s">
        <v>98</v>
      </c>
      <c r="L2228" s="14">
        <v>1290</v>
      </c>
      <c r="M2228" s="14">
        <v>1090</v>
      </c>
      <c r="N2228" s="14">
        <v>1090</v>
      </c>
      <c r="O2228" s="72">
        <v>410</v>
      </c>
      <c r="P2228" s="72"/>
      <c r="Q2228" s="74">
        <v>31.8</v>
      </c>
      <c r="R2228" s="74"/>
      <c r="S2228" s="15">
        <v>-62.4</v>
      </c>
      <c r="T2228" s="71" t="s">
        <v>3264</v>
      </c>
      <c r="U2228" s="71"/>
    </row>
    <row r="2229" spans="1:21" ht="14.25" customHeight="1">
      <c r="A2229" s="2"/>
      <c r="B2229" s="5" t="s">
        <v>18</v>
      </c>
      <c r="C2229" s="14"/>
      <c r="D2229" s="14"/>
      <c r="E2229" s="14"/>
      <c r="F2229" s="53" t="s">
        <v>18</v>
      </c>
      <c r="G2229" s="14"/>
      <c r="H2229" s="53" t="s">
        <v>18</v>
      </c>
      <c r="I2229" s="5" t="s">
        <v>23</v>
      </c>
      <c r="J2229" s="13" t="s">
        <v>2681</v>
      </c>
      <c r="K2229" s="13" t="s">
        <v>2682</v>
      </c>
      <c r="L2229" s="14">
        <v>152000</v>
      </c>
      <c r="M2229" s="14">
        <v>129200</v>
      </c>
      <c r="N2229" s="14">
        <v>129200</v>
      </c>
      <c r="O2229" s="72">
        <v>37303</v>
      </c>
      <c r="P2229" s="72"/>
      <c r="Q2229" s="74">
        <v>24.5</v>
      </c>
      <c r="R2229" s="74"/>
      <c r="S2229" s="15">
        <v>-71.099999999999994</v>
      </c>
      <c r="T2229" s="71" t="s">
        <v>3257</v>
      </c>
      <c r="U2229" s="71"/>
    </row>
    <row r="2230" spans="1:21" ht="14.25" customHeight="1">
      <c r="A2230" s="2"/>
      <c r="B2230" s="5" t="s">
        <v>18</v>
      </c>
      <c r="C2230" s="14"/>
      <c r="D2230" s="14"/>
      <c r="E2230" s="14"/>
      <c r="F2230" s="53" t="s">
        <v>18</v>
      </c>
      <c r="G2230" s="14"/>
      <c r="H2230" s="53" t="s">
        <v>18</v>
      </c>
      <c r="I2230" s="5" t="s">
        <v>23</v>
      </c>
      <c r="J2230" s="13" t="s">
        <v>2683</v>
      </c>
      <c r="K2230" s="13" t="s">
        <v>2684</v>
      </c>
      <c r="L2230" s="14">
        <v>298000</v>
      </c>
      <c r="M2230" s="14">
        <v>253350</v>
      </c>
      <c r="N2230" s="14">
        <v>253350</v>
      </c>
      <c r="O2230" s="72">
        <v>71481</v>
      </c>
      <c r="P2230" s="72"/>
      <c r="Q2230" s="74">
        <v>24</v>
      </c>
      <c r="R2230" s="74"/>
      <c r="S2230" s="15">
        <v>-71.8</v>
      </c>
      <c r="T2230" s="71" t="s">
        <v>3265</v>
      </c>
      <c r="U2230" s="90"/>
    </row>
    <row r="2231" spans="1:21" ht="14.25" customHeight="1">
      <c r="A2231" s="2"/>
      <c r="B2231" s="5" t="s">
        <v>18</v>
      </c>
      <c r="C2231" s="14"/>
      <c r="D2231" s="14"/>
      <c r="E2231" s="14"/>
      <c r="F2231" s="53" t="s">
        <v>18</v>
      </c>
      <c r="G2231" s="14"/>
      <c r="H2231" s="53" t="s">
        <v>18</v>
      </c>
      <c r="I2231" s="5" t="s">
        <v>23</v>
      </c>
      <c r="J2231" s="13" t="s">
        <v>2685</v>
      </c>
      <c r="K2231" s="13" t="s">
        <v>98</v>
      </c>
      <c r="L2231" s="14">
        <v>2800</v>
      </c>
      <c r="M2231" s="14">
        <v>2400</v>
      </c>
      <c r="N2231" s="14">
        <v>2400</v>
      </c>
      <c r="O2231" s="72">
        <v>970</v>
      </c>
      <c r="P2231" s="72"/>
      <c r="Q2231" s="74">
        <v>34.6</v>
      </c>
      <c r="R2231" s="74"/>
      <c r="S2231" s="15">
        <v>-59.6</v>
      </c>
      <c r="T2231" s="71" t="s">
        <v>3258</v>
      </c>
      <c r="U2231" s="71"/>
    </row>
    <row r="2232" spans="1:21">
      <c r="A2232" s="2"/>
      <c r="B2232" s="5" t="s">
        <v>18</v>
      </c>
      <c r="C2232" s="14"/>
      <c r="D2232" s="14"/>
      <c r="E2232" s="14"/>
      <c r="F2232" s="53" t="s">
        <v>18</v>
      </c>
      <c r="G2232" s="14"/>
      <c r="H2232" s="53" t="s">
        <v>18</v>
      </c>
      <c r="I2232" s="5" t="s">
        <v>23</v>
      </c>
      <c r="J2232" s="13" t="s">
        <v>2686</v>
      </c>
      <c r="K2232" s="13" t="s">
        <v>2687</v>
      </c>
      <c r="L2232" s="14">
        <v>386</v>
      </c>
      <c r="M2232" s="14">
        <v>386</v>
      </c>
      <c r="N2232" s="14">
        <v>386</v>
      </c>
      <c r="O2232" s="72">
        <v>386</v>
      </c>
      <c r="P2232" s="72"/>
      <c r="Q2232" s="70" t="s">
        <v>69</v>
      </c>
      <c r="R2232" s="70"/>
      <c r="S2232" s="15">
        <v>0</v>
      </c>
      <c r="T2232" s="71" t="s">
        <v>18</v>
      </c>
      <c r="U2232" s="71"/>
    </row>
    <row r="2233" spans="1:21" ht="25.5">
      <c r="A2233" s="2"/>
      <c r="B2233" s="5" t="s">
        <v>18</v>
      </c>
      <c r="C2233" s="14"/>
      <c r="D2233" s="14"/>
      <c r="E2233" s="14"/>
      <c r="F2233" s="53" t="s">
        <v>18</v>
      </c>
      <c r="G2233" s="14"/>
      <c r="H2233" s="53" t="s">
        <v>18</v>
      </c>
      <c r="I2233" s="5" t="s">
        <v>23</v>
      </c>
      <c r="J2233" s="13" t="s">
        <v>2686</v>
      </c>
      <c r="K2233" s="13" t="s">
        <v>2688</v>
      </c>
      <c r="L2233" s="14">
        <v>304</v>
      </c>
      <c r="M2233" s="14">
        <v>304</v>
      </c>
      <c r="N2233" s="14">
        <v>304</v>
      </c>
      <c r="O2233" s="72">
        <v>304</v>
      </c>
      <c r="P2233" s="72"/>
      <c r="Q2233" s="70" t="s">
        <v>69</v>
      </c>
      <c r="R2233" s="70"/>
      <c r="S2233" s="15">
        <v>0</v>
      </c>
      <c r="T2233" s="71" t="s">
        <v>18</v>
      </c>
      <c r="U2233" s="71"/>
    </row>
    <row r="2234" spans="1:21" ht="14.25" customHeight="1">
      <c r="A2234" s="2"/>
      <c r="B2234" s="5" t="s">
        <v>18</v>
      </c>
      <c r="C2234" s="14"/>
      <c r="D2234" s="14"/>
      <c r="E2234" s="14"/>
      <c r="F2234" s="53" t="s">
        <v>18</v>
      </c>
      <c r="G2234" s="14"/>
      <c r="H2234" s="53" t="s">
        <v>18</v>
      </c>
      <c r="I2234" s="5" t="s">
        <v>23</v>
      </c>
      <c r="J2234" s="13" t="s">
        <v>2689</v>
      </c>
      <c r="K2234" s="13" t="s">
        <v>2684</v>
      </c>
      <c r="L2234" s="14">
        <v>22000</v>
      </c>
      <c r="M2234" s="14">
        <v>18700</v>
      </c>
      <c r="N2234" s="14">
        <v>18700</v>
      </c>
      <c r="O2234" s="72">
        <v>8074</v>
      </c>
      <c r="P2234" s="72"/>
      <c r="Q2234" s="74">
        <v>36.700000000000003</v>
      </c>
      <c r="R2234" s="74"/>
      <c r="S2234" s="15">
        <v>-56.8</v>
      </c>
      <c r="T2234" s="71" t="s">
        <v>3259</v>
      </c>
      <c r="U2234" s="71"/>
    </row>
    <row r="2235" spans="1:21" ht="14.25" customHeight="1">
      <c r="A2235" s="2"/>
      <c r="B2235" s="5" t="s">
        <v>18</v>
      </c>
      <c r="C2235" s="14"/>
      <c r="D2235" s="14"/>
      <c r="E2235" s="14"/>
      <c r="F2235" s="53" t="s">
        <v>18</v>
      </c>
      <c r="G2235" s="14"/>
      <c r="H2235" s="53" t="s">
        <v>18</v>
      </c>
      <c r="I2235" s="5" t="s">
        <v>23</v>
      </c>
      <c r="J2235" s="13" t="s">
        <v>2690</v>
      </c>
      <c r="K2235" s="13" t="s">
        <v>2682</v>
      </c>
      <c r="L2235" s="14">
        <v>10150</v>
      </c>
      <c r="M2235" s="14">
        <v>8650</v>
      </c>
      <c r="N2235" s="14">
        <v>8650</v>
      </c>
      <c r="O2235" s="72">
        <v>3268</v>
      </c>
      <c r="P2235" s="72"/>
      <c r="Q2235" s="74">
        <v>32.200000000000003</v>
      </c>
      <c r="R2235" s="74"/>
      <c r="S2235" s="15">
        <v>-62.2</v>
      </c>
      <c r="T2235" s="71" t="s">
        <v>3260</v>
      </c>
      <c r="U2235" s="71"/>
    </row>
    <row r="2236" spans="1:21" ht="14.25" customHeight="1">
      <c r="A2236" s="2"/>
      <c r="B2236" s="5" t="s">
        <v>18</v>
      </c>
      <c r="C2236" s="14"/>
      <c r="D2236" s="14"/>
      <c r="E2236" s="14"/>
      <c r="F2236" s="53" t="s">
        <v>18</v>
      </c>
      <c r="G2236" s="14"/>
      <c r="H2236" s="53" t="s">
        <v>18</v>
      </c>
      <c r="I2236" s="5" t="s">
        <v>23</v>
      </c>
      <c r="J2236" s="13" t="s">
        <v>2691</v>
      </c>
      <c r="K2236" s="13" t="s">
        <v>78</v>
      </c>
      <c r="L2236" s="14">
        <v>1300</v>
      </c>
      <c r="M2236" s="14">
        <v>1070</v>
      </c>
      <c r="N2236" s="14">
        <v>1070</v>
      </c>
      <c r="O2236" s="72">
        <v>389</v>
      </c>
      <c r="P2236" s="72"/>
      <c r="Q2236" s="74">
        <v>29.9</v>
      </c>
      <c r="R2236" s="74"/>
      <c r="S2236" s="15">
        <v>-63.6</v>
      </c>
      <c r="T2236" s="71" t="s">
        <v>3261</v>
      </c>
      <c r="U2236" s="71"/>
    </row>
    <row r="2237" spans="1:21" ht="14.25" customHeight="1">
      <c r="A2237" s="2"/>
      <c r="B2237" s="5" t="s">
        <v>18</v>
      </c>
      <c r="C2237" s="14"/>
      <c r="D2237" s="14"/>
      <c r="E2237" s="14"/>
      <c r="F2237" s="53" t="s">
        <v>18</v>
      </c>
      <c r="G2237" s="14"/>
      <c r="H2237" s="53" t="s">
        <v>18</v>
      </c>
      <c r="I2237" s="5" t="s">
        <v>23</v>
      </c>
      <c r="J2237" s="13" t="s">
        <v>2692</v>
      </c>
      <c r="K2237" s="13" t="s">
        <v>247</v>
      </c>
      <c r="L2237" s="14">
        <v>710000</v>
      </c>
      <c r="M2237" s="14">
        <v>612850</v>
      </c>
      <c r="N2237" s="14">
        <v>608586</v>
      </c>
      <c r="O2237" s="72">
        <v>209789</v>
      </c>
      <c r="P2237" s="72"/>
      <c r="Q2237" s="74">
        <v>29.5</v>
      </c>
      <c r="R2237" s="74"/>
      <c r="S2237" s="15">
        <v>-65.8</v>
      </c>
      <c r="T2237" s="71" t="s">
        <v>3262</v>
      </c>
      <c r="U2237" s="71"/>
    </row>
    <row r="2238" spans="1:21" ht="14.25" customHeight="1">
      <c r="A2238" s="2"/>
      <c r="B2238" s="5" t="s">
        <v>18</v>
      </c>
      <c r="C2238" s="14"/>
      <c r="D2238" s="14"/>
      <c r="E2238" s="14"/>
      <c r="F2238" s="53" t="s">
        <v>18</v>
      </c>
      <c r="G2238" s="14"/>
      <c r="H2238" s="53" t="s">
        <v>18</v>
      </c>
      <c r="I2238" s="5" t="s">
        <v>23</v>
      </c>
      <c r="J2238" s="13" t="s">
        <v>2693</v>
      </c>
      <c r="K2238" s="13" t="s">
        <v>1865</v>
      </c>
      <c r="L2238" s="14">
        <v>1910</v>
      </c>
      <c r="M2238" s="14">
        <v>1630</v>
      </c>
      <c r="N2238" s="14">
        <v>1197</v>
      </c>
      <c r="O2238" s="72">
        <v>680</v>
      </c>
      <c r="P2238" s="72"/>
      <c r="Q2238" s="74">
        <v>35.6</v>
      </c>
      <c r="R2238" s="74"/>
      <c r="S2238" s="15">
        <v>-58.3</v>
      </c>
      <c r="T2238" s="71" t="s">
        <v>3263</v>
      </c>
      <c r="U2238" s="71"/>
    </row>
    <row r="2239" spans="1:21">
      <c r="A2239" s="2"/>
      <c r="B2239" s="5" t="s">
        <v>29</v>
      </c>
      <c r="C2239" s="14">
        <v>141226332</v>
      </c>
      <c r="D2239" s="14">
        <v>130262484</v>
      </c>
      <c r="E2239" s="14">
        <f t="shared" ref="E2239:E2240" si="547">D2239-C2239</f>
        <v>-10963848</v>
      </c>
      <c r="F2239" s="53">
        <f t="shared" ref="F2239:F2240" si="548">IFERROR((D2239/C2239-1)*100,0)</f>
        <v>-7.7633171128455025</v>
      </c>
      <c r="G2239" s="14">
        <v>296142826</v>
      </c>
      <c r="H2239" s="53">
        <v>44</v>
      </c>
      <c r="I2239" s="5" t="s">
        <v>18</v>
      </c>
      <c r="J2239" s="13" t="s">
        <v>18</v>
      </c>
      <c r="K2239" s="13" t="s">
        <v>18</v>
      </c>
      <c r="L2239" s="14"/>
      <c r="M2239" s="14"/>
      <c r="N2239" s="14"/>
      <c r="O2239" s="72"/>
      <c r="P2239" s="72"/>
      <c r="Q2239" s="70" t="s">
        <v>18</v>
      </c>
      <c r="R2239" s="70"/>
      <c r="S2239" s="12" t="s">
        <v>18</v>
      </c>
      <c r="T2239" s="71" t="s">
        <v>18</v>
      </c>
      <c r="U2239" s="71"/>
    </row>
    <row r="2240" spans="1:21" ht="25.5">
      <c r="A2240" s="13" t="s">
        <v>2694</v>
      </c>
      <c r="B2240" s="5" t="s">
        <v>63</v>
      </c>
      <c r="C2240" s="14">
        <v>311792187</v>
      </c>
      <c r="D2240" s="14">
        <v>248522440</v>
      </c>
      <c r="E2240" s="14">
        <f t="shared" si="547"/>
        <v>-63269747</v>
      </c>
      <c r="F2240" s="53">
        <f t="shared" si="548"/>
        <v>-20.292281089134534</v>
      </c>
      <c r="G2240" s="14">
        <v>500456630</v>
      </c>
      <c r="H2240" s="53">
        <v>49.7</v>
      </c>
      <c r="I2240" s="5" t="s">
        <v>18</v>
      </c>
      <c r="J2240" s="13" t="s">
        <v>18</v>
      </c>
      <c r="K2240" s="13" t="s">
        <v>18</v>
      </c>
      <c r="L2240" s="14"/>
      <c r="M2240" s="14"/>
      <c r="N2240" s="14"/>
      <c r="O2240" s="72"/>
      <c r="P2240" s="72"/>
      <c r="Q2240" s="70" t="s">
        <v>18</v>
      </c>
      <c r="R2240" s="70"/>
      <c r="S2240" s="12" t="s">
        <v>18</v>
      </c>
      <c r="T2240" s="71" t="s">
        <v>18</v>
      </c>
      <c r="U2240" s="71"/>
    </row>
    <row r="2241" spans="1:21" ht="14.25" customHeight="1">
      <c r="A2241" s="13" t="s">
        <v>2695</v>
      </c>
      <c r="B2241" s="5" t="s">
        <v>18</v>
      </c>
      <c r="C2241" s="14"/>
      <c r="D2241" s="14"/>
      <c r="E2241" s="14"/>
      <c r="F2241" s="53" t="s">
        <v>18</v>
      </c>
      <c r="G2241" s="14"/>
      <c r="H2241" s="53" t="s">
        <v>18</v>
      </c>
      <c r="I2241" s="5" t="s">
        <v>23</v>
      </c>
      <c r="J2241" s="13" t="s">
        <v>2696</v>
      </c>
      <c r="K2241" s="13" t="s">
        <v>2697</v>
      </c>
      <c r="L2241" s="14">
        <v>96</v>
      </c>
      <c r="M2241" s="14">
        <v>72</v>
      </c>
      <c r="N2241" s="14">
        <v>70</v>
      </c>
      <c r="O2241" s="72">
        <v>71</v>
      </c>
      <c r="P2241" s="72"/>
      <c r="Q2241" s="74">
        <v>74</v>
      </c>
      <c r="R2241" s="74"/>
      <c r="S2241" s="15">
        <v>-1.4</v>
      </c>
      <c r="T2241" s="91" t="s">
        <v>3281</v>
      </c>
      <c r="U2241" s="92"/>
    </row>
    <row r="2242" spans="1:21" ht="14.25" customHeight="1">
      <c r="A2242" s="2"/>
      <c r="B2242" s="5" t="s">
        <v>18</v>
      </c>
      <c r="C2242" s="14"/>
      <c r="D2242" s="14"/>
      <c r="E2242" s="14"/>
      <c r="F2242" s="53" t="s">
        <v>18</v>
      </c>
      <c r="G2242" s="14"/>
      <c r="H2242" s="53" t="s">
        <v>18</v>
      </c>
      <c r="I2242" s="5" t="s">
        <v>23</v>
      </c>
      <c r="J2242" s="13" t="s">
        <v>2698</v>
      </c>
      <c r="K2242" s="13" t="s">
        <v>2699</v>
      </c>
      <c r="L2242" s="14">
        <v>12</v>
      </c>
      <c r="M2242" s="14">
        <v>6</v>
      </c>
      <c r="N2242" s="14">
        <v>2</v>
      </c>
      <c r="O2242" s="72">
        <v>0</v>
      </c>
      <c r="P2242" s="72"/>
      <c r="Q2242" s="70" t="s">
        <v>26</v>
      </c>
      <c r="R2242" s="70"/>
      <c r="S2242" s="12" t="s">
        <v>26</v>
      </c>
      <c r="T2242" s="91" t="s">
        <v>3282</v>
      </c>
      <c r="U2242" s="92"/>
    </row>
    <row r="2243" spans="1:21">
      <c r="A2243" s="2"/>
      <c r="B2243" s="5" t="s">
        <v>29</v>
      </c>
      <c r="C2243" s="14">
        <v>311792187</v>
      </c>
      <c r="D2243" s="14">
        <v>248522440</v>
      </c>
      <c r="E2243" s="14">
        <f t="shared" ref="E2243:E2244" si="549">D2243-C2243</f>
        <v>-63269747</v>
      </c>
      <c r="F2243" s="53">
        <f t="shared" ref="F2243:F2244" si="550">IFERROR((D2243/C2243-1)*100,0)</f>
        <v>-20.292281089134534</v>
      </c>
      <c r="G2243" s="14">
        <v>500456630</v>
      </c>
      <c r="H2243" s="53">
        <v>49.7</v>
      </c>
      <c r="I2243" s="5" t="s">
        <v>18</v>
      </c>
      <c r="J2243" s="13" t="s">
        <v>18</v>
      </c>
      <c r="K2243" s="13" t="s">
        <v>18</v>
      </c>
      <c r="L2243" s="14"/>
      <c r="M2243" s="14"/>
      <c r="N2243" s="14"/>
      <c r="O2243" s="72"/>
      <c r="P2243" s="72"/>
      <c r="Q2243" s="70" t="s">
        <v>18</v>
      </c>
      <c r="R2243" s="70"/>
      <c r="S2243" s="12" t="s">
        <v>18</v>
      </c>
      <c r="T2243" s="71" t="s">
        <v>18</v>
      </c>
      <c r="U2243" s="71"/>
    </row>
    <row r="2244" spans="1:21" ht="25.5">
      <c r="A2244" s="13" t="s">
        <v>2700</v>
      </c>
      <c r="B2244" s="5" t="s">
        <v>63</v>
      </c>
      <c r="C2244" s="14">
        <v>439567444</v>
      </c>
      <c r="D2244" s="14">
        <v>600784699</v>
      </c>
      <c r="E2244" s="14">
        <f t="shared" si="549"/>
        <v>161217255</v>
      </c>
      <c r="F2244" s="53">
        <f t="shared" si="550"/>
        <v>36.67634107133739</v>
      </c>
      <c r="G2244" s="14">
        <v>1142290217</v>
      </c>
      <c r="H2244" s="53">
        <v>52.6</v>
      </c>
      <c r="I2244" s="5" t="s">
        <v>18</v>
      </c>
      <c r="J2244" s="13" t="s">
        <v>18</v>
      </c>
      <c r="K2244" s="13" t="s">
        <v>18</v>
      </c>
      <c r="L2244" s="14"/>
      <c r="M2244" s="14"/>
      <c r="N2244" s="14"/>
      <c r="O2244" s="72"/>
      <c r="P2244" s="72"/>
      <c r="Q2244" s="70" t="s">
        <v>18</v>
      </c>
      <c r="R2244" s="70"/>
      <c r="S2244" s="12" t="s">
        <v>18</v>
      </c>
      <c r="T2244" s="71" t="s">
        <v>18</v>
      </c>
      <c r="U2244" s="71"/>
    </row>
    <row r="2245" spans="1:21">
      <c r="A2245" s="13" t="s">
        <v>2535</v>
      </c>
      <c r="B2245" s="5" t="s">
        <v>18</v>
      </c>
      <c r="C2245" s="14"/>
      <c r="D2245" s="14"/>
      <c r="E2245" s="14"/>
      <c r="F2245" s="53" t="s">
        <v>18</v>
      </c>
      <c r="G2245" s="14"/>
      <c r="H2245" s="53" t="s">
        <v>18</v>
      </c>
      <c r="I2245" s="5" t="s">
        <v>23</v>
      </c>
      <c r="J2245" s="13" t="s">
        <v>2701</v>
      </c>
      <c r="K2245" s="13" t="s">
        <v>101</v>
      </c>
      <c r="L2245" s="14">
        <v>4567</v>
      </c>
      <c r="M2245" s="14">
        <v>4567</v>
      </c>
      <c r="N2245" s="14">
        <v>4428</v>
      </c>
      <c r="O2245" s="72">
        <v>5309</v>
      </c>
      <c r="P2245" s="72"/>
      <c r="Q2245" s="70" t="s">
        <v>69</v>
      </c>
      <c r="R2245" s="70"/>
      <c r="S2245" s="15">
        <v>16.2</v>
      </c>
      <c r="T2245" s="71" t="s">
        <v>3283</v>
      </c>
      <c r="U2245" s="71"/>
    </row>
    <row r="2246" spans="1:21">
      <c r="A2246" s="2"/>
      <c r="B2246" s="5" t="s">
        <v>18</v>
      </c>
      <c r="C2246" s="14"/>
      <c r="D2246" s="14"/>
      <c r="E2246" s="14"/>
      <c r="F2246" s="53" t="s">
        <v>18</v>
      </c>
      <c r="G2246" s="14"/>
      <c r="H2246" s="53" t="s">
        <v>18</v>
      </c>
      <c r="I2246" s="5" t="s">
        <v>23</v>
      </c>
      <c r="J2246" s="13" t="s">
        <v>2702</v>
      </c>
      <c r="K2246" s="13" t="s">
        <v>2703</v>
      </c>
      <c r="L2246" s="14">
        <v>150</v>
      </c>
      <c r="M2246" s="14">
        <v>150</v>
      </c>
      <c r="N2246" s="14">
        <v>162</v>
      </c>
      <c r="O2246" s="72">
        <v>222</v>
      </c>
      <c r="P2246" s="72"/>
      <c r="Q2246" s="70" t="s">
        <v>69</v>
      </c>
      <c r="R2246" s="70"/>
      <c r="S2246" s="15">
        <v>48</v>
      </c>
      <c r="T2246" s="71" t="s">
        <v>3284</v>
      </c>
      <c r="U2246" s="71"/>
    </row>
    <row r="2247" spans="1:21" ht="14.25" customHeight="1">
      <c r="A2247" s="2"/>
      <c r="B2247" s="5" t="s">
        <v>18</v>
      </c>
      <c r="C2247" s="14"/>
      <c r="D2247" s="14"/>
      <c r="E2247" s="14"/>
      <c r="F2247" s="53" t="s">
        <v>18</v>
      </c>
      <c r="G2247" s="14"/>
      <c r="H2247" s="53" t="s">
        <v>18</v>
      </c>
      <c r="I2247" s="5" t="s">
        <v>23</v>
      </c>
      <c r="J2247" s="13" t="s">
        <v>2704</v>
      </c>
      <c r="K2247" s="13" t="s">
        <v>2705</v>
      </c>
      <c r="L2247" s="14">
        <v>7038</v>
      </c>
      <c r="M2247" s="14">
        <v>7038</v>
      </c>
      <c r="N2247" s="14">
        <v>6949</v>
      </c>
      <c r="O2247" s="72">
        <v>6529</v>
      </c>
      <c r="P2247" s="72"/>
      <c r="Q2247" s="70" t="s">
        <v>69</v>
      </c>
      <c r="R2247" s="70"/>
      <c r="S2247" s="15">
        <v>-7.2</v>
      </c>
      <c r="T2247" s="71" t="s">
        <v>3285</v>
      </c>
      <c r="U2247" s="71"/>
    </row>
    <row r="2248" spans="1:21">
      <c r="A2248" s="2"/>
      <c r="B2248" s="5" t="s">
        <v>29</v>
      </c>
      <c r="C2248" s="14">
        <v>439567444</v>
      </c>
      <c r="D2248" s="14">
        <v>600784699</v>
      </c>
      <c r="E2248" s="14">
        <f t="shared" ref="E2248:E2249" si="551">D2248-C2248</f>
        <v>161217255</v>
      </c>
      <c r="F2248" s="53">
        <f t="shared" ref="F2248:F2249" si="552">IFERROR((D2248/C2248-1)*100,0)</f>
        <v>36.67634107133739</v>
      </c>
      <c r="G2248" s="14">
        <v>1142290217</v>
      </c>
      <c r="H2248" s="53">
        <v>52.6</v>
      </c>
      <c r="I2248" s="5" t="s">
        <v>18</v>
      </c>
      <c r="J2248" s="13" t="s">
        <v>18</v>
      </c>
      <c r="K2248" s="13" t="s">
        <v>18</v>
      </c>
      <c r="L2248" s="14"/>
      <c r="M2248" s="14"/>
      <c r="N2248" s="14"/>
      <c r="O2248" s="72"/>
      <c r="P2248" s="72"/>
      <c r="Q2248" s="70" t="s">
        <v>18</v>
      </c>
      <c r="R2248" s="70"/>
      <c r="S2248" s="12" t="s">
        <v>18</v>
      </c>
      <c r="T2248" s="71" t="s">
        <v>18</v>
      </c>
      <c r="U2248" s="71"/>
    </row>
    <row r="2249" spans="1:21">
      <c r="A2249" s="13" t="s">
        <v>2706</v>
      </c>
      <c r="B2249" s="5" t="s">
        <v>63</v>
      </c>
      <c r="C2249" s="14">
        <v>5185635</v>
      </c>
      <c r="D2249" s="14">
        <v>113098</v>
      </c>
      <c r="E2249" s="14">
        <f t="shared" si="551"/>
        <v>-5072537</v>
      </c>
      <c r="F2249" s="53">
        <f t="shared" si="552"/>
        <v>-97.819013486294352</v>
      </c>
      <c r="G2249" s="14">
        <v>30431600</v>
      </c>
      <c r="H2249" s="53">
        <v>0.4</v>
      </c>
      <c r="I2249" s="5" t="s">
        <v>18</v>
      </c>
      <c r="J2249" s="13" t="s">
        <v>18</v>
      </c>
      <c r="K2249" s="13" t="s">
        <v>18</v>
      </c>
      <c r="L2249" s="14"/>
      <c r="M2249" s="14"/>
      <c r="N2249" s="14"/>
      <c r="O2249" s="72"/>
      <c r="P2249" s="72"/>
      <c r="Q2249" s="70" t="s">
        <v>18</v>
      </c>
      <c r="R2249" s="70"/>
      <c r="S2249" s="12" t="s">
        <v>18</v>
      </c>
      <c r="T2249" s="71" t="s">
        <v>18</v>
      </c>
      <c r="U2249" s="71"/>
    </row>
    <row r="2250" spans="1:21" ht="25.5">
      <c r="A2250" s="13" t="s">
        <v>2535</v>
      </c>
      <c r="B2250" s="5" t="s">
        <v>18</v>
      </c>
      <c r="C2250" s="14"/>
      <c r="D2250" s="14"/>
      <c r="E2250" s="14"/>
      <c r="F2250" s="53" t="s">
        <v>18</v>
      </c>
      <c r="G2250" s="14"/>
      <c r="H2250" s="53" t="s">
        <v>18</v>
      </c>
      <c r="I2250" s="5" t="s">
        <v>23</v>
      </c>
      <c r="J2250" s="13" t="s">
        <v>2707</v>
      </c>
      <c r="K2250" s="13" t="s">
        <v>2708</v>
      </c>
      <c r="L2250" s="14">
        <v>7500</v>
      </c>
      <c r="M2250" s="14">
        <v>4500</v>
      </c>
      <c r="N2250" s="14">
        <v>2183</v>
      </c>
      <c r="O2250" s="72">
        <v>1268</v>
      </c>
      <c r="P2250" s="72"/>
      <c r="Q2250" s="74">
        <v>16.899999999999999</v>
      </c>
      <c r="R2250" s="74"/>
      <c r="S2250" s="15">
        <v>-71.8</v>
      </c>
      <c r="T2250" s="71" t="s">
        <v>3286</v>
      </c>
      <c r="U2250" s="71"/>
    </row>
    <row r="2251" spans="1:21" ht="14.25" customHeight="1">
      <c r="A2251" s="2"/>
      <c r="B2251" s="5" t="s">
        <v>18</v>
      </c>
      <c r="C2251" s="14"/>
      <c r="D2251" s="14"/>
      <c r="E2251" s="14"/>
      <c r="F2251" s="53" t="s">
        <v>18</v>
      </c>
      <c r="G2251" s="14"/>
      <c r="H2251" s="53" t="s">
        <v>18</v>
      </c>
      <c r="I2251" s="5" t="s">
        <v>23</v>
      </c>
      <c r="J2251" s="13" t="s">
        <v>2707</v>
      </c>
      <c r="K2251" s="13" t="s">
        <v>2709</v>
      </c>
      <c r="L2251" s="14">
        <v>600000</v>
      </c>
      <c r="M2251" s="14">
        <v>350000</v>
      </c>
      <c r="N2251" s="14">
        <v>130312</v>
      </c>
      <c r="O2251" s="72">
        <v>83364</v>
      </c>
      <c r="P2251" s="72"/>
      <c r="Q2251" s="74">
        <v>13.9</v>
      </c>
      <c r="R2251" s="74"/>
      <c r="S2251" s="15">
        <v>-76.2</v>
      </c>
      <c r="T2251" s="71" t="s">
        <v>3286</v>
      </c>
      <c r="U2251" s="71"/>
    </row>
    <row r="2252" spans="1:21">
      <c r="A2252" s="2"/>
      <c r="B2252" s="5" t="s">
        <v>29</v>
      </c>
      <c r="C2252" s="14">
        <v>5185635</v>
      </c>
      <c r="D2252" s="14">
        <v>113098</v>
      </c>
      <c r="E2252" s="14">
        <f t="shared" ref="E2252:E2253" si="553">D2252-C2252</f>
        <v>-5072537</v>
      </c>
      <c r="F2252" s="53">
        <f t="shared" ref="F2252:F2253" si="554">IFERROR((D2252/C2252-1)*100,0)</f>
        <v>-97.819013486294352</v>
      </c>
      <c r="G2252" s="14">
        <v>30431600</v>
      </c>
      <c r="H2252" s="53">
        <v>0.4</v>
      </c>
      <c r="I2252" s="5" t="s">
        <v>18</v>
      </c>
      <c r="J2252" s="13" t="s">
        <v>18</v>
      </c>
      <c r="K2252" s="13" t="s">
        <v>18</v>
      </c>
      <c r="L2252" s="14"/>
      <c r="M2252" s="14"/>
      <c r="N2252" s="14"/>
      <c r="O2252" s="72"/>
      <c r="P2252" s="72"/>
      <c r="Q2252" s="70" t="s">
        <v>18</v>
      </c>
      <c r="R2252" s="70"/>
      <c r="S2252" s="12" t="s">
        <v>18</v>
      </c>
      <c r="T2252" s="71" t="s">
        <v>18</v>
      </c>
      <c r="U2252" s="71"/>
    </row>
    <row r="2253" spans="1:21">
      <c r="A2253" s="13" t="s">
        <v>2710</v>
      </c>
      <c r="B2253" s="5" t="s">
        <v>63</v>
      </c>
      <c r="C2253" s="14">
        <v>204937966</v>
      </c>
      <c r="D2253" s="14">
        <v>78425443</v>
      </c>
      <c r="E2253" s="14">
        <f t="shared" si="553"/>
        <v>-126512523</v>
      </c>
      <c r="F2253" s="53">
        <f t="shared" si="554"/>
        <v>-61.732106290154164</v>
      </c>
      <c r="G2253" s="14">
        <v>303038886</v>
      </c>
      <c r="H2253" s="53">
        <v>25.9</v>
      </c>
      <c r="I2253" s="5" t="s">
        <v>18</v>
      </c>
      <c r="J2253" s="13" t="s">
        <v>18</v>
      </c>
      <c r="K2253" s="13" t="s">
        <v>18</v>
      </c>
      <c r="L2253" s="14"/>
      <c r="M2253" s="14"/>
      <c r="N2253" s="14"/>
      <c r="O2253" s="72"/>
      <c r="P2253" s="72"/>
      <c r="Q2253" s="70" t="s">
        <v>18</v>
      </c>
      <c r="R2253" s="70"/>
      <c r="S2253" s="12" t="s">
        <v>18</v>
      </c>
      <c r="T2253" s="71" t="s">
        <v>18</v>
      </c>
      <c r="U2253" s="71"/>
    </row>
    <row r="2254" spans="1:21" ht="28.5" customHeight="1">
      <c r="A2254" s="13" t="s">
        <v>2583</v>
      </c>
      <c r="B2254" s="5" t="s">
        <v>18</v>
      </c>
      <c r="C2254" s="14"/>
      <c r="D2254" s="14"/>
      <c r="E2254" s="14"/>
      <c r="F2254" s="53" t="s">
        <v>18</v>
      </c>
      <c r="G2254" s="14"/>
      <c r="H2254" s="53" t="s">
        <v>18</v>
      </c>
      <c r="I2254" s="5" t="s">
        <v>23</v>
      </c>
      <c r="J2254" s="13" t="s">
        <v>2711</v>
      </c>
      <c r="K2254" s="13" t="s">
        <v>2547</v>
      </c>
      <c r="L2254" s="14">
        <v>6000</v>
      </c>
      <c r="M2254" s="14">
        <v>4170</v>
      </c>
      <c r="N2254" s="14">
        <v>4289</v>
      </c>
      <c r="O2254" s="72">
        <v>779</v>
      </c>
      <c r="P2254" s="72"/>
      <c r="Q2254" s="74">
        <v>13</v>
      </c>
      <c r="R2254" s="74"/>
      <c r="S2254" s="15">
        <v>-81.3</v>
      </c>
      <c r="T2254" s="71" t="s">
        <v>3287</v>
      </c>
      <c r="U2254" s="71"/>
    </row>
    <row r="2255" spans="1:21" ht="14.25" customHeight="1">
      <c r="A2255" s="2"/>
      <c r="B2255" s="5" t="s">
        <v>18</v>
      </c>
      <c r="C2255" s="14"/>
      <c r="D2255" s="14"/>
      <c r="E2255" s="14"/>
      <c r="F2255" s="53" t="s">
        <v>18</v>
      </c>
      <c r="G2255" s="14"/>
      <c r="H2255" s="53" t="s">
        <v>18</v>
      </c>
      <c r="I2255" s="5" t="s">
        <v>23</v>
      </c>
      <c r="J2255" s="13" t="s">
        <v>2712</v>
      </c>
      <c r="K2255" s="13" t="s">
        <v>2713</v>
      </c>
      <c r="L2255" s="14">
        <v>312000</v>
      </c>
      <c r="M2255" s="14">
        <v>249600</v>
      </c>
      <c r="N2255" s="14">
        <v>245337</v>
      </c>
      <c r="O2255" s="72">
        <v>51862</v>
      </c>
      <c r="P2255" s="72"/>
      <c r="Q2255" s="74">
        <v>16.600000000000001</v>
      </c>
      <c r="R2255" s="74"/>
      <c r="S2255" s="15">
        <v>-79.2</v>
      </c>
      <c r="T2255" s="71" t="s">
        <v>3288</v>
      </c>
      <c r="U2255" s="71"/>
    </row>
    <row r="2256" spans="1:21" ht="14.25" customHeight="1">
      <c r="A2256" s="2"/>
      <c r="B2256" s="5" t="s">
        <v>18</v>
      </c>
      <c r="C2256" s="14"/>
      <c r="D2256" s="14"/>
      <c r="E2256" s="14"/>
      <c r="F2256" s="53" t="s">
        <v>18</v>
      </c>
      <c r="G2256" s="14"/>
      <c r="H2256" s="53" t="s">
        <v>18</v>
      </c>
      <c r="I2256" s="5" t="s">
        <v>23</v>
      </c>
      <c r="J2256" s="13" t="s">
        <v>2714</v>
      </c>
      <c r="K2256" s="13" t="s">
        <v>2713</v>
      </c>
      <c r="L2256" s="14">
        <v>28847</v>
      </c>
      <c r="M2256" s="14">
        <v>23078</v>
      </c>
      <c r="N2256" s="14">
        <v>29745</v>
      </c>
      <c r="O2256" s="72">
        <v>7250</v>
      </c>
      <c r="P2256" s="72"/>
      <c r="Q2256" s="74">
        <v>25.1</v>
      </c>
      <c r="R2256" s="74"/>
      <c r="S2256" s="15">
        <v>-68.599999999999994</v>
      </c>
      <c r="T2256" s="71" t="s">
        <v>3288</v>
      </c>
      <c r="U2256" s="71"/>
    </row>
    <row r="2257" spans="1:21" ht="14.25" customHeight="1">
      <c r="A2257" s="2"/>
      <c r="B2257" s="5" t="s">
        <v>18</v>
      </c>
      <c r="C2257" s="14"/>
      <c r="D2257" s="14"/>
      <c r="E2257" s="14"/>
      <c r="F2257" s="53" t="s">
        <v>18</v>
      </c>
      <c r="G2257" s="14"/>
      <c r="H2257" s="53" t="s">
        <v>18</v>
      </c>
      <c r="I2257" s="5" t="s">
        <v>23</v>
      </c>
      <c r="J2257" s="13" t="s">
        <v>2714</v>
      </c>
      <c r="K2257" s="13" t="s">
        <v>2715</v>
      </c>
      <c r="L2257" s="14">
        <v>86414</v>
      </c>
      <c r="M2257" s="14">
        <v>43207</v>
      </c>
      <c r="N2257" s="14">
        <v>0</v>
      </c>
      <c r="O2257" s="72">
        <v>0</v>
      </c>
      <c r="P2257" s="72"/>
      <c r="Q2257" s="70" t="s">
        <v>26</v>
      </c>
      <c r="R2257" s="70"/>
      <c r="S2257" s="12" t="s">
        <v>26</v>
      </c>
      <c r="T2257" s="71" t="s">
        <v>3289</v>
      </c>
      <c r="U2257" s="71"/>
    </row>
    <row r="2258" spans="1:21" ht="14.25" customHeight="1">
      <c r="A2258" s="2"/>
      <c r="B2258" s="5" t="s">
        <v>18</v>
      </c>
      <c r="C2258" s="14"/>
      <c r="D2258" s="14"/>
      <c r="E2258" s="14"/>
      <c r="F2258" s="53" t="s">
        <v>18</v>
      </c>
      <c r="G2258" s="14"/>
      <c r="H2258" s="53" t="s">
        <v>18</v>
      </c>
      <c r="I2258" s="5" t="s">
        <v>23</v>
      </c>
      <c r="J2258" s="13" t="s">
        <v>2716</v>
      </c>
      <c r="K2258" s="13" t="s">
        <v>2043</v>
      </c>
      <c r="L2258" s="14">
        <v>71000</v>
      </c>
      <c r="M2258" s="14">
        <v>51000</v>
      </c>
      <c r="N2258" s="14">
        <v>77188</v>
      </c>
      <c r="O2258" s="72">
        <v>82732</v>
      </c>
      <c r="P2258" s="72"/>
      <c r="Q2258" s="74">
        <v>116.5</v>
      </c>
      <c r="R2258" s="74"/>
      <c r="S2258" s="15">
        <v>62.2</v>
      </c>
      <c r="T2258" s="71" t="s">
        <v>3290</v>
      </c>
      <c r="U2258" s="71"/>
    </row>
    <row r="2259" spans="1:21" ht="14.25" customHeight="1">
      <c r="A2259" s="2"/>
      <c r="B2259" s="5" t="s">
        <v>18</v>
      </c>
      <c r="C2259" s="14"/>
      <c r="D2259" s="14"/>
      <c r="E2259" s="14"/>
      <c r="F2259" s="53" t="s">
        <v>18</v>
      </c>
      <c r="G2259" s="14"/>
      <c r="H2259" s="53" t="s">
        <v>18</v>
      </c>
      <c r="I2259" s="5" t="s">
        <v>23</v>
      </c>
      <c r="J2259" s="13" t="s">
        <v>2716</v>
      </c>
      <c r="K2259" s="13" t="s">
        <v>2717</v>
      </c>
      <c r="L2259" s="14">
        <v>260</v>
      </c>
      <c r="M2259" s="14">
        <v>185</v>
      </c>
      <c r="N2259" s="14">
        <v>259</v>
      </c>
      <c r="O2259" s="72">
        <v>771</v>
      </c>
      <c r="P2259" s="72"/>
      <c r="Q2259" s="74">
        <v>296.5</v>
      </c>
      <c r="R2259" s="74"/>
      <c r="S2259" s="15">
        <v>316.8</v>
      </c>
      <c r="T2259" s="71" t="s">
        <v>3291</v>
      </c>
      <c r="U2259" s="71"/>
    </row>
    <row r="2260" spans="1:21" ht="14.25" customHeight="1">
      <c r="A2260" s="2"/>
      <c r="B2260" s="5" t="s">
        <v>18</v>
      </c>
      <c r="C2260" s="14"/>
      <c r="D2260" s="14"/>
      <c r="E2260" s="14"/>
      <c r="F2260" s="53" t="s">
        <v>18</v>
      </c>
      <c r="G2260" s="14"/>
      <c r="H2260" s="53" t="s">
        <v>18</v>
      </c>
      <c r="I2260" s="5" t="s">
        <v>23</v>
      </c>
      <c r="J2260" s="13" t="s">
        <v>2716</v>
      </c>
      <c r="K2260" s="13" t="s">
        <v>2718</v>
      </c>
      <c r="L2260" s="14">
        <v>16</v>
      </c>
      <c r="M2260" s="14">
        <v>15</v>
      </c>
      <c r="N2260" s="14">
        <v>13</v>
      </c>
      <c r="O2260" s="72">
        <v>3</v>
      </c>
      <c r="P2260" s="72"/>
      <c r="Q2260" s="70" t="s">
        <v>69</v>
      </c>
      <c r="R2260" s="70"/>
      <c r="S2260" s="15">
        <v>-80</v>
      </c>
      <c r="T2260" s="71" t="s">
        <v>3292</v>
      </c>
      <c r="U2260" s="71"/>
    </row>
    <row r="2261" spans="1:21" ht="14.25" customHeight="1">
      <c r="A2261" s="2"/>
      <c r="B2261" s="5" t="s">
        <v>18</v>
      </c>
      <c r="C2261" s="14"/>
      <c r="D2261" s="14"/>
      <c r="E2261" s="14"/>
      <c r="F2261" s="53" t="s">
        <v>18</v>
      </c>
      <c r="G2261" s="14"/>
      <c r="H2261" s="53" t="s">
        <v>18</v>
      </c>
      <c r="I2261" s="5" t="s">
        <v>23</v>
      </c>
      <c r="J2261" s="13" t="s">
        <v>2716</v>
      </c>
      <c r="K2261" s="13" t="s">
        <v>2719</v>
      </c>
      <c r="L2261" s="14">
        <v>28000</v>
      </c>
      <c r="M2261" s="14">
        <v>18000</v>
      </c>
      <c r="N2261" s="14">
        <v>15990</v>
      </c>
      <c r="O2261" s="72">
        <v>6917</v>
      </c>
      <c r="P2261" s="72"/>
      <c r="Q2261" s="74">
        <v>24.7</v>
      </c>
      <c r="R2261" s="74"/>
      <c r="S2261" s="15">
        <v>-61.6</v>
      </c>
      <c r="T2261" s="71" t="s">
        <v>3293</v>
      </c>
      <c r="U2261" s="71"/>
    </row>
    <row r="2262" spans="1:21" ht="14.25" customHeight="1">
      <c r="A2262" s="2"/>
      <c r="B2262" s="5" t="s">
        <v>18</v>
      </c>
      <c r="C2262" s="14"/>
      <c r="D2262" s="14"/>
      <c r="E2262" s="14"/>
      <c r="F2262" s="53" t="s">
        <v>18</v>
      </c>
      <c r="G2262" s="14"/>
      <c r="H2262" s="53" t="s">
        <v>18</v>
      </c>
      <c r="I2262" s="5" t="s">
        <v>23</v>
      </c>
      <c r="J2262" s="13" t="s">
        <v>2716</v>
      </c>
      <c r="K2262" s="13" t="s">
        <v>2720</v>
      </c>
      <c r="L2262" s="14">
        <v>34000</v>
      </c>
      <c r="M2262" s="14">
        <v>22000</v>
      </c>
      <c r="N2262" s="14">
        <v>45132</v>
      </c>
      <c r="O2262" s="72">
        <v>54052</v>
      </c>
      <c r="P2262" s="72"/>
      <c r="Q2262" s="74">
        <v>159</v>
      </c>
      <c r="R2262" s="74"/>
      <c r="S2262" s="15">
        <v>145.69999999999999</v>
      </c>
      <c r="T2262" s="71" t="s">
        <v>3294</v>
      </c>
      <c r="U2262" s="71"/>
    </row>
    <row r="2263" spans="1:21" ht="14.25" customHeight="1">
      <c r="A2263" s="2"/>
      <c r="B2263" s="5" t="s">
        <v>18</v>
      </c>
      <c r="C2263" s="14"/>
      <c r="D2263" s="14"/>
      <c r="E2263" s="14"/>
      <c r="F2263" s="53" t="s">
        <v>18</v>
      </c>
      <c r="G2263" s="14"/>
      <c r="H2263" s="53" t="s">
        <v>18</v>
      </c>
      <c r="I2263" s="5" t="s">
        <v>23</v>
      </c>
      <c r="J2263" s="13" t="s">
        <v>2721</v>
      </c>
      <c r="K2263" s="13" t="s">
        <v>379</v>
      </c>
      <c r="L2263" s="14">
        <v>180</v>
      </c>
      <c r="M2263" s="14">
        <v>120</v>
      </c>
      <c r="N2263" s="14">
        <v>166</v>
      </c>
      <c r="O2263" s="72">
        <v>100</v>
      </c>
      <c r="P2263" s="72"/>
      <c r="Q2263" s="74">
        <v>55.6</v>
      </c>
      <c r="R2263" s="74"/>
      <c r="S2263" s="15">
        <v>-16.7</v>
      </c>
      <c r="T2263" s="71" t="s">
        <v>3295</v>
      </c>
      <c r="U2263" s="71"/>
    </row>
    <row r="2264" spans="1:21" ht="14.25" customHeight="1">
      <c r="A2264" s="2"/>
      <c r="B2264" s="5" t="s">
        <v>18</v>
      </c>
      <c r="C2264" s="14"/>
      <c r="D2264" s="14"/>
      <c r="E2264" s="14"/>
      <c r="F2264" s="53" t="s">
        <v>18</v>
      </c>
      <c r="G2264" s="14"/>
      <c r="H2264" s="53" t="s">
        <v>18</v>
      </c>
      <c r="I2264" s="5" t="s">
        <v>23</v>
      </c>
      <c r="J2264" s="13" t="s">
        <v>2722</v>
      </c>
      <c r="K2264" s="13" t="s">
        <v>1905</v>
      </c>
      <c r="L2264" s="14">
        <v>585600</v>
      </c>
      <c r="M2264" s="14">
        <v>468480</v>
      </c>
      <c r="N2264" s="14">
        <v>117912</v>
      </c>
      <c r="O2264" s="72">
        <v>1572</v>
      </c>
      <c r="P2264" s="72"/>
      <c r="Q2264" s="74">
        <v>0.3</v>
      </c>
      <c r="R2264" s="74"/>
      <c r="S2264" s="15">
        <v>-99.7</v>
      </c>
      <c r="T2264" s="71" t="s">
        <v>3288</v>
      </c>
      <c r="U2264" s="71"/>
    </row>
    <row r="2265" spans="1:21" ht="14.25" customHeight="1">
      <c r="A2265" s="2"/>
      <c r="B2265" s="5" t="s">
        <v>18</v>
      </c>
      <c r="C2265" s="14"/>
      <c r="D2265" s="14"/>
      <c r="E2265" s="14"/>
      <c r="F2265" s="53" t="s">
        <v>18</v>
      </c>
      <c r="G2265" s="14"/>
      <c r="H2265" s="53" t="s">
        <v>18</v>
      </c>
      <c r="I2265" s="5" t="s">
        <v>23</v>
      </c>
      <c r="J2265" s="13" t="s">
        <v>2723</v>
      </c>
      <c r="K2265" s="13" t="s">
        <v>2043</v>
      </c>
      <c r="L2265" s="14">
        <v>45000</v>
      </c>
      <c r="M2265" s="14">
        <v>36000</v>
      </c>
      <c r="N2265" s="14">
        <v>23692</v>
      </c>
      <c r="O2265" s="72">
        <v>2374</v>
      </c>
      <c r="P2265" s="72"/>
      <c r="Q2265" s="74">
        <v>5.3</v>
      </c>
      <c r="R2265" s="74"/>
      <c r="S2265" s="15">
        <v>-93.4</v>
      </c>
      <c r="T2265" s="71" t="s">
        <v>3288</v>
      </c>
      <c r="U2265" s="71"/>
    </row>
    <row r="2266" spans="1:21" ht="14.25" customHeight="1">
      <c r="A2266" s="2"/>
      <c r="B2266" s="5" t="s">
        <v>18</v>
      </c>
      <c r="C2266" s="14"/>
      <c r="D2266" s="14"/>
      <c r="E2266" s="14"/>
      <c r="F2266" s="53" t="s">
        <v>18</v>
      </c>
      <c r="G2266" s="14"/>
      <c r="H2266" s="53" t="s">
        <v>18</v>
      </c>
      <c r="I2266" s="5" t="s">
        <v>23</v>
      </c>
      <c r="J2266" s="13" t="s">
        <v>2724</v>
      </c>
      <c r="K2266" s="13" t="s">
        <v>2713</v>
      </c>
      <c r="L2266" s="14">
        <v>252000</v>
      </c>
      <c r="M2266" s="14">
        <v>201600</v>
      </c>
      <c r="N2266" s="14">
        <v>123263</v>
      </c>
      <c r="O2266" s="72">
        <v>2704</v>
      </c>
      <c r="P2266" s="72"/>
      <c r="Q2266" s="74">
        <v>1.1000000000000001</v>
      </c>
      <c r="R2266" s="74"/>
      <c r="S2266" s="15">
        <v>-98.7</v>
      </c>
      <c r="T2266" s="71" t="s">
        <v>3288</v>
      </c>
      <c r="U2266" s="71"/>
    </row>
    <row r="2267" spans="1:21" ht="14.25" customHeight="1">
      <c r="A2267" s="2"/>
      <c r="B2267" s="5" t="s">
        <v>18</v>
      </c>
      <c r="C2267" s="14"/>
      <c r="D2267" s="14"/>
      <c r="E2267" s="14"/>
      <c r="F2267" s="53" t="s">
        <v>18</v>
      </c>
      <c r="G2267" s="14"/>
      <c r="H2267" s="53" t="s">
        <v>18</v>
      </c>
      <c r="I2267" s="5" t="s">
        <v>23</v>
      </c>
      <c r="J2267" s="13" t="s">
        <v>2724</v>
      </c>
      <c r="K2267" s="13" t="s">
        <v>2725</v>
      </c>
      <c r="L2267" s="14">
        <v>273000</v>
      </c>
      <c r="M2267" s="14">
        <v>218400</v>
      </c>
      <c r="N2267" s="14">
        <v>135406</v>
      </c>
      <c r="O2267" s="72">
        <v>1784</v>
      </c>
      <c r="P2267" s="72"/>
      <c r="Q2267" s="74">
        <v>0.7</v>
      </c>
      <c r="R2267" s="74"/>
      <c r="S2267" s="15">
        <v>-99.2</v>
      </c>
      <c r="T2267" s="71" t="s">
        <v>3288</v>
      </c>
      <c r="U2267" s="71"/>
    </row>
    <row r="2268" spans="1:21" ht="14.25" customHeight="1">
      <c r="A2268" s="2"/>
      <c r="B2268" s="5" t="s">
        <v>18</v>
      </c>
      <c r="C2268" s="14"/>
      <c r="D2268" s="14"/>
      <c r="E2268" s="14"/>
      <c r="F2268" s="53" t="s">
        <v>18</v>
      </c>
      <c r="G2268" s="14"/>
      <c r="H2268" s="53" t="s">
        <v>18</v>
      </c>
      <c r="I2268" s="5" t="s">
        <v>23</v>
      </c>
      <c r="J2268" s="13" t="s">
        <v>2726</v>
      </c>
      <c r="K2268" s="13" t="s">
        <v>2713</v>
      </c>
      <c r="L2268" s="14">
        <v>7972</v>
      </c>
      <c r="M2268" s="14">
        <v>5979</v>
      </c>
      <c r="N2268" s="14">
        <v>8074</v>
      </c>
      <c r="O2268" s="72">
        <v>0</v>
      </c>
      <c r="P2268" s="72"/>
      <c r="Q2268" s="70" t="s">
        <v>26</v>
      </c>
      <c r="R2268" s="70"/>
      <c r="S2268" s="12" t="s">
        <v>26</v>
      </c>
      <c r="T2268" s="71" t="s">
        <v>3288</v>
      </c>
      <c r="U2268" s="71"/>
    </row>
    <row r="2269" spans="1:21" ht="14.25" customHeight="1">
      <c r="A2269" s="2"/>
      <c r="B2269" s="5" t="s">
        <v>18</v>
      </c>
      <c r="C2269" s="14"/>
      <c r="D2269" s="14"/>
      <c r="E2269" s="14"/>
      <c r="F2269" s="53" t="s">
        <v>18</v>
      </c>
      <c r="G2269" s="14"/>
      <c r="H2269" s="53" t="s">
        <v>18</v>
      </c>
      <c r="I2269" s="5" t="s">
        <v>23</v>
      </c>
      <c r="J2269" s="13" t="s">
        <v>2727</v>
      </c>
      <c r="K2269" s="13" t="s">
        <v>2713</v>
      </c>
      <c r="L2269" s="14">
        <v>21951</v>
      </c>
      <c r="M2269" s="14">
        <v>16461</v>
      </c>
      <c r="N2269" s="14">
        <v>20384</v>
      </c>
      <c r="O2269" s="72">
        <v>0</v>
      </c>
      <c r="P2269" s="72"/>
      <c r="Q2269" s="70" t="s">
        <v>26</v>
      </c>
      <c r="R2269" s="70"/>
      <c r="S2269" s="12" t="s">
        <v>26</v>
      </c>
      <c r="T2269" s="71" t="s">
        <v>3288</v>
      </c>
      <c r="U2269" s="71"/>
    </row>
    <row r="2270" spans="1:21" ht="14.25" customHeight="1">
      <c r="A2270" s="2"/>
      <c r="B2270" s="5" t="s">
        <v>18</v>
      </c>
      <c r="C2270" s="14"/>
      <c r="D2270" s="14"/>
      <c r="E2270" s="14"/>
      <c r="F2270" s="53" t="s">
        <v>18</v>
      </c>
      <c r="G2270" s="14"/>
      <c r="H2270" s="53" t="s">
        <v>18</v>
      </c>
      <c r="I2270" s="5" t="s">
        <v>23</v>
      </c>
      <c r="J2270" s="13" t="s">
        <v>2728</v>
      </c>
      <c r="K2270" s="13" t="s">
        <v>2729</v>
      </c>
      <c r="L2270" s="14">
        <v>1365</v>
      </c>
      <c r="M2270" s="14">
        <v>825</v>
      </c>
      <c r="N2270" s="14">
        <v>1457</v>
      </c>
      <c r="O2270" s="72">
        <v>0</v>
      </c>
      <c r="P2270" s="72"/>
      <c r="Q2270" s="70" t="s">
        <v>26</v>
      </c>
      <c r="R2270" s="70"/>
      <c r="S2270" s="12" t="s">
        <v>26</v>
      </c>
      <c r="T2270" s="71" t="s">
        <v>3288</v>
      </c>
      <c r="U2270" s="71"/>
    </row>
    <row r="2271" spans="1:21" ht="14.25" customHeight="1">
      <c r="A2271" s="2"/>
      <c r="B2271" s="5" t="s">
        <v>18</v>
      </c>
      <c r="C2271" s="14"/>
      <c r="D2271" s="14"/>
      <c r="E2271" s="14"/>
      <c r="F2271" s="53" t="s">
        <v>18</v>
      </c>
      <c r="G2271" s="14"/>
      <c r="H2271" s="53" t="s">
        <v>18</v>
      </c>
      <c r="I2271" s="5" t="s">
        <v>23</v>
      </c>
      <c r="J2271" s="13" t="s">
        <v>2730</v>
      </c>
      <c r="K2271" s="13" t="s">
        <v>2043</v>
      </c>
      <c r="L2271" s="14">
        <v>229</v>
      </c>
      <c r="M2271" s="14">
        <v>171</v>
      </c>
      <c r="N2271" s="14">
        <v>57</v>
      </c>
      <c r="O2271" s="72">
        <v>0</v>
      </c>
      <c r="P2271" s="72"/>
      <c r="Q2271" s="70" t="s">
        <v>26</v>
      </c>
      <c r="R2271" s="70"/>
      <c r="S2271" s="12" t="s">
        <v>26</v>
      </c>
      <c r="T2271" s="71" t="s">
        <v>3288</v>
      </c>
      <c r="U2271" s="71"/>
    </row>
    <row r="2272" spans="1:21" ht="14.25" customHeight="1">
      <c r="A2272" s="2"/>
      <c r="B2272" s="5" t="s">
        <v>18</v>
      </c>
      <c r="C2272" s="14"/>
      <c r="D2272" s="14"/>
      <c r="E2272" s="14"/>
      <c r="F2272" s="53" t="s">
        <v>18</v>
      </c>
      <c r="G2272" s="14"/>
      <c r="H2272" s="53" t="s">
        <v>18</v>
      </c>
      <c r="I2272" s="5" t="s">
        <v>23</v>
      </c>
      <c r="J2272" s="13" t="s">
        <v>2731</v>
      </c>
      <c r="K2272" s="13" t="s">
        <v>2713</v>
      </c>
      <c r="L2272" s="14">
        <v>15497</v>
      </c>
      <c r="M2272" s="14">
        <v>11622</v>
      </c>
      <c r="N2272" s="14">
        <v>14230</v>
      </c>
      <c r="O2272" s="72">
        <v>0</v>
      </c>
      <c r="P2272" s="72"/>
      <c r="Q2272" s="70" t="s">
        <v>26</v>
      </c>
      <c r="R2272" s="70"/>
      <c r="S2272" s="12" t="s">
        <v>26</v>
      </c>
      <c r="T2272" s="71" t="s">
        <v>3288</v>
      </c>
      <c r="U2272" s="71"/>
    </row>
    <row r="2273" spans="1:21">
      <c r="A2273" s="2"/>
      <c r="B2273" s="5" t="s">
        <v>29</v>
      </c>
      <c r="C2273" s="14">
        <v>204937966</v>
      </c>
      <c r="D2273" s="14">
        <v>78425443</v>
      </c>
      <c r="E2273" s="14">
        <f t="shared" ref="E2273:E2274" si="555">D2273-C2273</f>
        <v>-126512523</v>
      </c>
      <c r="F2273" s="53">
        <f t="shared" ref="F2273:F2274" si="556">IFERROR((D2273/C2273-1)*100,0)</f>
        <v>-61.732106290154164</v>
      </c>
      <c r="G2273" s="14">
        <v>303038886</v>
      </c>
      <c r="H2273" s="53">
        <v>25.9</v>
      </c>
      <c r="I2273" s="5" t="s">
        <v>18</v>
      </c>
      <c r="J2273" s="13" t="s">
        <v>18</v>
      </c>
      <c r="K2273" s="13" t="s">
        <v>18</v>
      </c>
      <c r="L2273" s="14"/>
      <c r="M2273" s="14"/>
      <c r="N2273" s="14"/>
      <c r="O2273" s="72"/>
      <c r="P2273" s="72"/>
      <c r="Q2273" s="70" t="s">
        <v>18</v>
      </c>
      <c r="R2273" s="70"/>
      <c r="S2273" s="12" t="s">
        <v>18</v>
      </c>
      <c r="T2273" s="71" t="s">
        <v>18</v>
      </c>
      <c r="U2273" s="71"/>
    </row>
    <row r="2274" spans="1:21" ht="25.5">
      <c r="A2274" s="13" t="s">
        <v>2732</v>
      </c>
      <c r="B2274" s="5" t="s">
        <v>63</v>
      </c>
      <c r="C2274" s="14">
        <v>19817695</v>
      </c>
      <c r="D2274" s="14">
        <v>14276144</v>
      </c>
      <c r="E2274" s="14">
        <f t="shared" si="555"/>
        <v>-5541551</v>
      </c>
      <c r="F2274" s="53">
        <f t="shared" si="556"/>
        <v>-27.962641467637884</v>
      </c>
      <c r="G2274" s="14">
        <v>84647150</v>
      </c>
      <c r="H2274" s="53">
        <v>16.899999999999999</v>
      </c>
      <c r="I2274" s="5" t="s">
        <v>18</v>
      </c>
      <c r="J2274" s="13" t="s">
        <v>18</v>
      </c>
      <c r="K2274" s="13" t="s">
        <v>18</v>
      </c>
      <c r="L2274" s="14"/>
      <c r="M2274" s="14"/>
      <c r="N2274" s="14"/>
      <c r="O2274" s="72"/>
      <c r="P2274" s="72"/>
      <c r="Q2274" s="70" t="s">
        <v>18</v>
      </c>
      <c r="R2274" s="70"/>
      <c r="S2274" s="12" t="s">
        <v>18</v>
      </c>
      <c r="T2274" s="71" t="s">
        <v>18</v>
      </c>
      <c r="U2274" s="71"/>
    </row>
    <row r="2275" spans="1:21" ht="28.5" customHeight="1">
      <c r="A2275" s="13" t="s">
        <v>2583</v>
      </c>
      <c r="B2275" s="5" t="s">
        <v>18</v>
      </c>
      <c r="C2275" s="14"/>
      <c r="D2275" s="14"/>
      <c r="E2275" s="14"/>
      <c r="F2275" s="53" t="s">
        <v>18</v>
      </c>
      <c r="G2275" s="14"/>
      <c r="H2275" s="53" t="s">
        <v>18</v>
      </c>
      <c r="I2275" s="5" t="s">
        <v>23</v>
      </c>
      <c r="J2275" s="13" t="s">
        <v>2733</v>
      </c>
      <c r="K2275" s="13" t="s">
        <v>216</v>
      </c>
      <c r="L2275" s="14">
        <v>160</v>
      </c>
      <c r="M2275" s="14">
        <v>160</v>
      </c>
      <c r="N2275" s="14">
        <v>135</v>
      </c>
      <c r="O2275" s="72">
        <v>147</v>
      </c>
      <c r="P2275" s="72"/>
      <c r="Q2275" s="70" t="s">
        <v>69</v>
      </c>
      <c r="R2275" s="70"/>
      <c r="S2275" s="15">
        <v>-8.1</v>
      </c>
      <c r="T2275" s="71" t="s">
        <v>3296</v>
      </c>
      <c r="U2275" s="71"/>
    </row>
    <row r="2276" spans="1:21" ht="14.25" customHeight="1">
      <c r="A2276" s="2"/>
      <c r="B2276" s="5" t="s">
        <v>18</v>
      </c>
      <c r="C2276" s="14"/>
      <c r="D2276" s="14"/>
      <c r="E2276" s="14"/>
      <c r="F2276" s="53" t="s">
        <v>18</v>
      </c>
      <c r="G2276" s="14"/>
      <c r="H2276" s="53" t="s">
        <v>18</v>
      </c>
      <c r="I2276" s="5" t="s">
        <v>23</v>
      </c>
      <c r="J2276" s="13" t="s">
        <v>2734</v>
      </c>
      <c r="K2276" s="13" t="s">
        <v>2735</v>
      </c>
      <c r="L2276" s="14">
        <v>77000</v>
      </c>
      <c r="M2276" s="14">
        <v>52745</v>
      </c>
      <c r="N2276" s="14">
        <v>19621</v>
      </c>
      <c r="O2276" s="72">
        <v>12540</v>
      </c>
      <c r="P2276" s="72"/>
      <c r="Q2276" s="74">
        <v>16.3</v>
      </c>
      <c r="R2276" s="74"/>
      <c r="S2276" s="15">
        <v>-76.2</v>
      </c>
      <c r="T2276" s="71" t="s">
        <v>3297</v>
      </c>
      <c r="U2276" s="71"/>
    </row>
    <row r="2277" spans="1:21" ht="14.25" customHeight="1">
      <c r="A2277" s="2"/>
      <c r="B2277" s="5" t="s">
        <v>18</v>
      </c>
      <c r="C2277" s="14"/>
      <c r="D2277" s="14"/>
      <c r="E2277" s="14"/>
      <c r="F2277" s="53" t="s">
        <v>18</v>
      </c>
      <c r="G2277" s="14"/>
      <c r="H2277" s="53" t="s">
        <v>18</v>
      </c>
      <c r="I2277" s="5" t="s">
        <v>23</v>
      </c>
      <c r="J2277" s="13" t="s">
        <v>2736</v>
      </c>
      <c r="K2277" s="13" t="s">
        <v>247</v>
      </c>
      <c r="L2277" s="14">
        <v>20000</v>
      </c>
      <c r="M2277" s="14">
        <v>16000</v>
      </c>
      <c r="N2277" s="14">
        <v>12977</v>
      </c>
      <c r="O2277" s="72">
        <v>4413</v>
      </c>
      <c r="P2277" s="72"/>
      <c r="Q2277" s="74">
        <v>22.1</v>
      </c>
      <c r="R2277" s="74"/>
      <c r="S2277" s="15">
        <v>-72.400000000000006</v>
      </c>
      <c r="T2277" s="71" t="s">
        <v>3298</v>
      </c>
      <c r="U2277" s="71"/>
    </row>
    <row r="2278" spans="1:21">
      <c r="A2278" s="2"/>
      <c r="B2278" s="5" t="s">
        <v>29</v>
      </c>
      <c r="C2278" s="14">
        <v>19817695</v>
      </c>
      <c r="D2278" s="14">
        <v>14276144</v>
      </c>
      <c r="E2278" s="14">
        <f t="shared" ref="E2278:E2279" si="557">D2278-C2278</f>
        <v>-5541551</v>
      </c>
      <c r="F2278" s="53">
        <f t="shared" ref="F2278:F2279" si="558">IFERROR((D2278/C2278-1)*100,0)</f>
        <v>-27.962641467637884</v>
      </c>
      <c r="G2278" s="14">
        <v>84647150</v>
      </c>
      <c r="H2278" s="53">
        <v>16.899999999999999</v>
      </c>
      <c r="I2278" s="5" t="s">
        <v>18</v>
      </c>
      <c r="J2278" s="13" t="s">
        <v>18</v>
      </c>
      <c r="K2278" s="13" t="s">
        <v>18</v>
      </c>
      <c r="L2278" s="14"/>
      <c r="M2278" s="14"/>
      <c r="N2278" s="14"/>
      <c r="O2278" s="72"/>
      <c r="P2278" s="72"/>
      <c r="Q2278" s="70" t="s">
        <v>18</v>
      </c>
      <c r="R2278" s="70"/>
      <c r="S2278" s="12" t="s">
        <v>18</v>
      </c>
      <c r="T2278" s="71" t="s">
        <v>18</v>
      </c>
      <c r="U2278" s="71"/>
    </row>
    <row r="2279" spans="1:21" ht="25.5">
      <c r="A2279" s="13" t="s">
        <v>2737</v>
      </c>
      <c r="B2279" s="5" t="s">
        <v>63</v>
      </c>
      <c r="C2279" s="14">
        <v>33846811</v>
      </c>
      <c r="D2279" s="14">
        <v>60929265</v>
      </c>
      <c r="E2279" s="14">
        <f t="shared" si="557"/>
        <v>27082454</v>
      </c>
      <c r="F2279" s="53">
        <f t="shared" si="558"/>
        <v>80.014787803790426</v>
      </c>
      <c r="G2279" s="14">
        <v>99474376</v>
      </c>
      <c r="H2279" s="53">
        <v>61.3</v>
      </c>
      <c r="I2279" s="5" t="s">
        <v>18</v>
      </c>
      <c r="J2279" s="13" t="s">
        <v>18</v>
      </c>
      <c r="K2279" s="13" t="s">
        <v>18</v>
      </c>
      <c r="L2279" s="14"/>
      <c r="M2279" s="14"/>
      <c r="N2279" s="14"/>
      <c r="O2279" s="72"/>
      <c r="P2279" s="72"/>
      <c r="Q2279" s="70" t="s">
        <v>18</v>
      </c>
      <c r="R2279" s="70"/>
      <c r="S2279" s="12" t="s">
        <v>18</v>
      </c>
      <c r="T2279" s="71" t="s">
        <v>18</v>
      </c>
      <c r="U2279" s="71"/>
    </row>
    <row r="2280" spans="1:21" ht="14.25" customHeight="1">
      <c r="A2280" s="13" t="s">
        <v>2738</v>
      </c>
      <c r="B2280" s="5" t="s">
        <v>18</v>
      </c>
      <c r="C2280" s="14"/>
      <c r="D2280" s="14"/>
      <c r="E2280" s="14"/>
      <c r="F2280" s="53" t="s">
        <v>18</v>
      </c>
      <c r="G2280" s="14"/>
      <c r="H2280" s="53" t="s">
        <v>18</v>
      </c>
      <c r="I2280" s="5" t="s">
        <v>23</v>
      </c>
      <c r="J2280" s="13" t="s">
        <v>233</v>
      </c>
      <c r="K2280" s="13" t="s">
        <v>98</v>
      </c>
      <c r="L2280" s="14">
        <v>4010</v>
      </c>
      <c r="M2280" s="14">
        <v>2666</v>
      </c>
      <c r="N2280" s="14">
        <v>4845</v>
      </c>
      <c r="O2280" s="72">
        <v>722</v>
      </c>
      <c r="P2280" s="72"/>
      <c r="Q2280" s="74">
        <v>18</v>
      </c>
      <c r="R2280" s="74"/>
      <c r="S2280" s="15">
        <v>-72.900000000000006</v>
      </c>
      <c r="T2280" s="71" t="s">
        <v>3299</v>
      </c>
      <c r="U2280" s="71"/>
    </row>
    <row r="2281" spans="1:21" ht="14.25" customHeight="1">
      <c r="A2281" s="2"/>
      <c r="B2281" s="5" t="s">
        <v>18</v>
      </c>
      <c r="C2281" s="14"/>
      <c r="D2281" s="14"/>
      <c r="E2281" s="14"/>
      <c r="F2281" s="53" t="s">
        <v>18</v>
      </c>
      <c r="G2281" s="14"/>
      <c r="H2281" s="53" t="s">
        <v>18</v>
      </c>
      <c r="I2281" s="5" t="s">
        <v>23</v>
      </c>
      <c r="J2281" s="13" t="s">
        <v>2527</v>
      </c>
      <c r="K2281" s="13" t="s">
        <v>101</v>
      </c>
      <c r="L2281" s="14">
        <v>68</v>
      </c>
      <c r="M2281" s="14">
        <v>64</v>
      </c>
      <c r="N2281" s="14"/>
      <c r="O2281" s="72">
        <v>61</v>
      </c>
      <c r="P2281" s="72"/>
      <c r="Q2281" s="70" t="s">
        <v>69</v>
      </c>
      <c r="R2281" s="70"/>
      <c r="S2281" s="15">
        <v>-4.7</v>
      </c>
      <c r="T2281" s="71" t="s">
        <v>3300</v>
      </c>
      <c r="U2281" s="71"/>
    </row>
    <row r="2282" spans="1:21" ht="14.25" customHeight="1">
      <c r="A2282" s="2"/>
      <c r="B2282" s="5" t="s">
        <v>18</v>
      </c>
      <c r="C2282" s="14"/>
      <c r="D2282" s="14"/>
      <c r="E2282" s="14"/>
      <c r="F2282" s="53" t="s">
        <v>18</v>
      </c>
      <c r="G2282" s="14"/>
      <c r="H2282" s="53" t="s">
        <v>18</v>
      </c>
      <c r="I2282" s="5" t="s">
        <v>23</v>
      </c>
      <c r="J2282" s="13" t="s">
        <v>2528</v>
      </c>
      <c r="K2282" s="13" t="s">
        <v>43</v>
      </c>
      <c r="L2282" s="14">
        <v>22</v>
      </c>
      <c r="M2282" s="14">
        <v>17</v>
      </c>
      <c r="N2282" s="14">
        <v>20</v>
      </c>
      <c r="O2282" s="72">
        <v>7</v>
      </c>
      <c r="P2282" s="72"/>
      <c r="Q2282" s="74">
        <v>31.8</v>
      </c>
      <c r="R2282" s="74"/>
      <c r="S2282" s="15">
        <v>-58.8</v>
      </c>
      <c r="T2282" s="71" t="s">
        <v>3301</v>
      </c>
      <c r="U2282" s="71"/>
    </row>
    <row r="2283" spans="1:21" ht="14.25" customHeight="1">
      <c r="A2283" s="2"/>
      <c r="B2283" s="5" t="s">
        <v>18</v>
      </c>
      <c r="C2283" s="14"/>
      <c r="D2283" s="14"/>
      <c r="E2283" s="14"/>
      <c r="F2283" s="53" t="s">
        <v>18</v>
      </c>
      <c r="G2283" s="14"/>
      <c r="H2283" s="53" t="s">
        <v>18</v>
      </c>
      <c r="I2283" s="5" t="s">
        <v>23</v>
      </c>
      <c r="J2283" s="13" t="s">
        <v>2739</v>
      </c>
      <c r="K2283" s="13" t="s">
        <v>1524</v>
      </c>
      <c r="L2283" s="14">
        <v>63</v>
      </c>
      <c r="M2283" s="14">
        <v>63</v>
      </c>
      <c r="N2283" s="14">
        <v>42</v>
      </c>
      <c r="O2283" s="72">
        <v>28</v>
      </c>
      <c r="P2283" s="72"/>
      <c r="Q2283" s="70" t="s">
        <v>69</v>
      </c>
      <c r="R2283" s="70"/>
      <c r="S2283" s="15">
        <v>-55.6</v>
      </c>
      <c r="T2283" s="71" t="s">
        <v>3302</v>
      </c>
      <c r="U2283" s="71"/>
    </row>
    <row r="2284" spans="1:21" ht="14.25" customHeight="1">
      <c r="A2284" s="2"/>
      <c r="B2284" s="5" t="s">
        <v>18</v>
      </c>
      <c r="C2284" s="14"/>
      <c r="D2284" s="14"/>
      <c r="E2284" s="14"/>
      <c r="F2284" s="53" t="s">
        <v>18</v>
      </c>
      <c r="G2284" s="14"/>
      <c r="H2284" s="53" t="s">
        <v>18</v>
      </c>
      <c r="I2284" s="5" t="s">
        <v>23</v>
      </c>
      <c r="J2284" s="13" t="s">
        <v>2740</v>
      </c>
      <c r="K2284" s="13" t="s">
        <v>2729</v>
      </c>
      <c r="L2284" s="14">
        <v>158000</v>
      </c>
      <c r="M2284" s="14">
        <v>127900</v>
      </c>
      <c r="N2284" s="14">
        <v>150033</v>
      </c>
      <c r="O2284" s="72">
        <v>100521</v>
      </c>
      <c r="P2284" s="72"/>
      <c r="Q2284" s="74">
        <v>63.6</v>
      </c>
      <c r="R2284" s="74"/>
      <c r="S2284" s="15">
        <v>-21.4</v>
      </c>
      <c r="T2284" s="71" t="s">
        <v>3303</v>
      </c>
      <c r="U2284" s="71"/>
    </row>
    <row r="2285" spans="1:21" ht="14.25" customHeight="1">
      <c r="A2285" s="2"/>
      <c r="B2285" s="5" t="s">
        <v>18</v>
      </c>
      <c r="C2285" s="14"/>
      <c r="D2285" s="14"/>
      <c r="E2285" s="14"/>
      <c r="F2285" s="53" t="s">
        <v>18</v>
      </c>
      <c r="G2285" s="14"/>
      <c r="H2285" s="53" t="s">
        <v>18</v>
      </c>
      <c r="I2285" s="5" t="s">
        <v>23</v>
      </c>
      <c r="J2285" s="13" t="s">
        <v>2741</v>
      </c>
      <c r="K2285" s="13" t="s">
        <v>101</v>
      </c>
      <c r="L2285" s="14">
        <v>13</v>
      </c>
      <c r="M2285" s="14">
        <v>13</v>
      </c>
      <c r="N2285" s="14">
        <v>12</v>
      </c>
      <c r="O2285" s="72">
        <v>12</v>
      </c>
      <c r="P2285" s="72"/>
      <c r="Q2285" s="70" t="s">
        <v>69</v>
      </c>
      <c r="R2285" s="70"/>
      <c r="S2285" s="15">
        <v>-7.7</v>
      </c>
      <c r="T2285" s="71" t="s">
        <v>2742</v>
      </c>
      <c r="U2285" s="71"/>
    </row>
    <row r="2286" spans="1:21" ht="14.25" customHeight="1">
      <c r="A2286" s="2"/>
      <c r="B2286" s="5" t="s">
        <v>18</v>
      </c>
      <c r="C2286" s="14"/>
      <c r="D2286" s="14"/>
      <c r="E2286" s="14"/>
      <c r="F2286" s="53" t="s">
        <v>18</v>
      </c>
      <c r="G2286" s="14"/>
      <c r="H2286" s="53" t="s">
        <v>18</v>
      </c>
      <c r="I2286" s="5" t="s">
        <v>23</v>
      </c>
      <c r="J2286" s="13" t="s">
        <v>2743</v>
      </c>
      <c r="K2286" s="13" t="s">
        <v>101</v>
      </c>
      <c r="L2286" s="14">
        <v>35</v>
      </c>
      <c r="M2286" s="14">
        <v>4</v>
      </c>
      <c r="N2286" s="14">
        <v>17</v>
      </c>
      <c r="O2286" s="72">
        <v>4</v>
      </c>
      <c r="P2286" s="72"/>
      <c r="Q2286" s="74">
        <v>11.4</v>
      </c>
      <c r="R2286" s="74"/>
      <c r="S2286" s="15">
        <v>0</v>
      </c>
      <c r="T2286" s="71" t="s">
        <v>18</v>
      </c>
      <c r="U2286" s="71"/>
    </row>
    <row r="2287" spans="1:21">
      <c r="A2287" s="2"/>
      <c r="B2287" s="5" t="s">
        <v>29</v>
      </c>
      <c r="C2287" s="14">
        <v>33846811</v>
      </c>
      <c r="D2287" s="14">
        <v>60929265</v>
      </c>
      <c r="E2287" s="14">
        <f t="shared" ref="E2287:E2288" si="559">D2287-C2287</f>
        <v>27082454</v>
      </c>
      <c r="F2287" s="53">
        <f t="shared" ref="F2287:F2288" si="560">IFERROR((D2287/C2287-1)*100,0)</f>
        <v>80.014787803790426</v>
      </c>
      <c r="G2287" s="14">
        <v>99474376</v>
      </c>
      <c r="H2287" s="53">
        <v>61.3</v>
      </c>
      <c r="I2287" s="5" t="s">
        <v>18</v>
      </c>
      <c r="J2287" s="13" t="s">
        <v>18</v>
      </c>
      <c r="K2287" s="13" t="s">
        <v>18</v>
      </c>
      <c r="L2287" s="14"/>
      <c r="M2287" s="14"/>
      <c r="N2287" s="14"/>
      <c r="O2287" s="72"/>
      <c r="P2287" s="72"/>
      <c r="Q2287" s="70" t="s">
        <v>18</v>
      </c>
      <c r="R2287" s="70"/>
      <c r="S2287" s="12" t="s">
        <v>18</v>
      </c>
      <c r="T2287" s="71" t="s">
        <v>18</v>
      </c>
      <c r="U2287" s="71"/>
    </row>
    <row r="2288" spans="1:21" ht="38.25">
      <c r="A2288" s="13" t="s">
        <v>2744</v>
      </c>
      <c r="B2288" s="5" t="s">
        <v>63</v>
      </c>
      <c r="C2288" s="14">
        <v>14470242</v>
      </c>
      <c r="D2288" s="14">
        <v>2285343</v>
      </c>
      <c r="E2288" s="14">
        <f t="shared" si="559"/>
        <v>-12184899</v>
      </c>
      <c r="F2288" s="53">
        <f t="shared" si="560"/>
        <v>-84.206601382340395</v>
      </c>
      <c r="G2288" s="14">
        <v>62011692</v>
      </c>
      <c r="H2288" s="53">
        <v>3.7</v>
      </c>
      <c r="I2288" s="5" t="s">
        <v>18</v>
      </c>
      <c r="J2288" s="13" t="s">
        <v>18</v>
      </c>
      <c r="K2288" s="13" t="s">
        <v>18</v>
      </c>
      <c r="L2288" s="14"/>
      <c r="M2288" s="14"/>
      <c r="N2288" s="14"/>
      <c r="O2288" s="72"/>
      <c r="P2288" s="72"/>
      <c r="Q2288" s="70" t="s">
        <v>18</v>
      </c>
      <c r="R2288" s="70"/>
      <c r="S2288" s="12" t="s">
        <v>18</v>
      </c>
      <c r="T2288" s="71"/>
      <c r="U2288" s="71"/>
    </row>
    <row r="2289" spans="1:21">
      <c r="A2289" s="13" t="s">
        <v>2745</v>
      </c>
      <c r="B2289" s="5" t="s">
        <v>18</v>
      </c>
      <c r="C2289" s="14"/>
      <c r="D2289" s="14"/>
      <c r="E2289" s="14"/>
      <c r="F2289" s="53" t="s">
        <v>18</v>
      </c>
      <c r="G2289" s="14"/>
      <c r="H2289" s="53" t="s">
        <v>18</v>
      </c>
      <c r="I2289" s="5" t="s">
        <v>23</v>
      </c>
      <c r="J2289" s="13" t="s">
        <v>233</v>
      </c>
      <c r="K2289" s="13" t="s">
        <v>534</v>
      </c>
      <c r="L2289" s="14">
        <v>9</v>
      </c>
      <c r="M2289" s="14">
        <v>7</v>
      </c>
      <c r="N2289" s="14">
        <v>6</v>
      </c>
      <c r="O2289" s="72">
        <v>8</v>
      </c>
      <c r="P2289" s="72"/>
      <c r="Q2289" s="74">
        <v>88.9</v>
      </c>
      <c r="R2289" s="74"/>
      <c r="S2289" s="15">
        <v>14.3</v>
      </c>
      <c r="T2289" s="71" t="s">
        <v>2538</v>
      </c>
      <c r="U2289" s="71"/>
    </row>
    <row r="2290" spans="1:21">
      <c r="A2290" s="2"/>
      <c r="B2290" s="5" t="s">
        <v>18</v>
      </c>
      <c r="C2290" s="14"/>
      <c r="D2290" s="14"/>
      <c r="E2290" s="14"/>
      <c r="F2290" s="53" t="s">
        <v>18</v>
      </c>
      <c r="G2290" s="14"/>
      <c r="H2290" s="53" t="s">
        <v>18</v>
      </c>
      <c r="I2290" s="5" t="s">
        <v>23</v>
      </c>
      <c r="J2290" s="13" t="s">
        <v>2225</v>
      </c>
      <c r="K2290" s="13" t="s">
        <v>1323</v>
      </c>
      <c r="L2290" s="14">
        <v>75</v>
      </c>
      <c r="M2290" s="14">
        <v>65</v>
      </c>
      <c r="N2290" s="14">
        <v>45</v>
      </c>
      <c r="O2290" s="72">
        <v>70</v>
      </c>
      <c r="P2290" s="72"/>
      <c r="Q2290" s="74">
        <v>93.3</v>
      </c>
      <c r="R2290" s="74"/>
      <c r="S2290" s="15">
        <v>7.7</v>
      </c>
      <c r="T2290" s="71" t="s">
        <v>2746</v>
      </c>
      <c r="U2290" s="71"/>
    </row>
    <row r="2291" spans="1:21" ht="14.25" customHeight="1">
      <c r="A2291" s="2"/>
      <c r="B2291" s="5" t="s">
        <v>18</v>
      </c>
      <c r="C2291" s="14"/>
      <c r="D2291" s="14"/>
      <c r="E2291" s="14"/>
      <c r="F2291" s="53" t="s">
        <v>18</v>
      </c>
      <c r="G2291" s="14"/>
      <c r="H2291" s="53" t="s">
        <v>18</v>
      </c>
      <c r="I2291" s="5" t="s">
        <v>23</v>
      </c>
      <c r="J2291" s="13" t="s">
        <v>2528</v>
      </c>
      <c r="K2291" s="13" t="s">
        <v>43</v>
      </c>
      <c r="L2291" s="14">
        <v>38</v>
      </c>
      <c r="M2291" s="14">
        <v>31</v>
      </c>
      <c r="N2291" s="14">
        <v>22</v>
      </c>
      <c r="O2291" s="72">
        <v>34</v>
      </c>
      <c r="P2291" s="72"/>
      <c r="Q2291" s="74">
        <v>89.5</v>
      </c>
      <c r="R2291" s="74"/>
      <c r="S2291" s="15">
        <v>9.6999999999999993</v>
      </c>
      <c r="T2291" s="71" t="s">
        <v>3304</v>
      </c>
      <c r="U2291" s="71"/>
    </row>
    <row r="2292" spans="1:21" ht="14.25" customHeight="1">
      <c r="A2292" s="2"/>
      <c r="B2292" s="5" t="s">
        <v>18</v>
      </c>
      <c r="C2292" s="14"/>
      <c r="D2292" s="14"/>
      <c r="E2292" s="14"/>
      <c r="F2292" s="53" t="s">
        <v>18</v>
      </c>
      <c r="G2292" s="14"/>
      <c r="H2292" s="53" t="s">
        <v>18</v>
      </c>
      <c r="I2292" s="5" t="s">
        <v>23</v>
      </c>
      <c r="J2292" s="13" t="s">
        <v>2747</v>
      </c>
      <c r="K2292" s="13" t="s">
        <v>1281</v>
      </c>
      <c r="L2292" s="14">
        <v>30</v>
      </c>
      <c r="M2292" s="14">
        <v>25</v>
      </c>
      <c r="N2292" s="14">
        <v>19</v>
      </c>
      <c r="O2292" s="72">
        <v>26</v>
      </c>
      <c r="P2292" s="72"/>
      <c r="Q2292" s="74">
        <v>86.7</v>
      </c>
      <c r="R2292" s="74"/>
      <c r="S2292" s="15">
        <v>4</v>
      </c>
      <c r="T2292" s="71" t="s">
        <v>3304</v>
      </c>
      <c r="U2292" s="71"/>
    </row>
    <row r="2293" spans="1:21" ht="14.25" customHeight="1">
      <c r="A2293" s="2"/>
      <c r="B2293" s="5" t="s">
        <v>18</v>
      </c>
      <c r="C2293" s="14"/>
      <c r="D2293" s="14"/>
      <c r="E2293" s="14"/>
      <c r="F2293" s="53" t="s">
        <v>18</v>
      </c>
      <c r="G2293" s="14"/>
      <c r="H2293" s="53" t="s">
        <v>18</v>
      </c>
      <c r="I2293" s="5" t="s">
        <v>23</v>
      </c>
      <c r="J2293" s="13" t="s">
        <v>2748</v>
      </c>
      <c r="K2293" s="13" t="s">
        <v>2749</v>
      </c>
      <c r="L2293" s="14">
        <v>15000</v>
      </c>
      <c r="M2293" s="14">
        <v>11250</v>
      </c>
      <c r="N2293" s="14">
        <v>34064</v>
      </c>
      <c r="O2293" s="72">
        <v>13981</v>
      </c>
      <c r="P2293" s="72"/>
      <c r="Q2293" s="74">
        <v>93.2</v>
      </c>
      <c r="R2293" s="74"/>
      <c r="S2293" s="15">
        <v>24.3</v>
      </c>
      <c r="T2293" s="71" t="s">
        <v>3305</v>
      </c>
      <c r="U2293" s="71"/>
    </row>
    <row r="2294" spans="1:21">
      <c r="A2294" s="2"/>
      <c r="B2294" s="5" t="s">
        <v>29</v>
      </c>
      <c r="C2294" s="14">
        <v>14470242</v>
      </c>
      <c r="D2294" s="14">
        <v>2285343</v>
      </c>
      <c r="E2294" s="14">
        <f t="shared" ref="E2294:E2295" si="561">D2294-C2294</f>
        <v>-12184899</v>
      </c>
      <c r="F2294" s="53">
        <f t="shared" ref="F2294:F2295" si="562">IFERROR((D2294/C2294-1)*100,0)</f>
        <v>-84.206601382340395</v>
      </c>
      <c r="G2294" s="14">
        <v>62011692</v>
      </c>
      <c r="H2294" s="53">
        <v>3.7</v>
      </c>
      <c r="I2294" s="5" t="s">
        <v>18</v>
      </c>
      <c r="J2294" s="13" t="s">
        <v>18</v>
      </c>
      <c r="K2294" s="13" t="s">
        <v>18</v>
      </c>
      <c r="L2294" s="14"/>
      <c r="M2294" s="14"/>
      <c r="N2294" s="14"/>
      <c r="O2294" s="72"/>
      <c r="P2294" s="72"/>
      <c r="Q2294" s="70" t="s">
        <v>18</v>
      </c>
      <c r="R2294" s="70"/>
      <c r="S2294" s="12" t="s">
        <v>18</v>
      </c>
      <c r="T2294" s="71" t="s">
        <v>18</v>
      </c>
      <c r="U2294" s="71"/>
    </row>
    <row r="2295" spans="1:21" ht="25.5">
      <c r="A2295" s="13" t="s">
        <v>2750</v>
      </c>
      <c r="B2295" s="5" t="s">
        <v>63</v>
      </c>
      <c r="C2295" s="14">
        <v>48405361</v>
      </c>
      <c r="D2295" s="14">
        <v>53023364</v>
      </c>
      <c r="E2295" s="14">
        <f t="shared" si="561"/>
        <v>4618003</v>
      </c>
      <c r="F2295" s="53">
        <f t="shared" si="562"/>
        <v>9.5402717893168898</v>
      </c>
      <c r="G2295" s="14">
        <v>190772206</v>
      </c>
      <c r="H2295" s="53">
        <v>27.8</v>
      </c>
      <c r="I2295" s="5" t="s">
        <v>18</v>
      </c>
      <c r="J2295" s="13" t="s">
        <v>18</v>
      </c>
      <c r="K2295" s="13" t="s">
        <v>18</v>
      </c>
      <c r="L2295" s="14"/>
      <c r="M2295" s="14"/>
      <c r="N2295" s="14"/>
      <c r="O2295" s="72"/>
      <c r="P2295" s="72"/>
      <c r="Q2295" s="70" t="s">
        <v>18</v>
      </c>
      <c r="R2295" s="70"/>
      <c r="S2295" s="12" t="s">
        <v>18</v>
      </c>
      <c r="T2295" s="71" t="s">
        <v>18</v>
      </c>
      <c r="U2295" s="71"/>
    </row>
    <row r="2296" spans="1:21" ht="28.5" customHeight="1">
      <c r="A2296" s="13" t="s">
        <v>2629</v>
      </c>
      <c r="B2296" s="5" t="s">
        <v>18</v>
      </c>
      <c r="C2296" s="14"/>
      <c r="D2296" s="14"/>
      <c r="E2296" s="14"/>
      <c r="F2296" s="53" t="s">
        <v>18</v>
      </c>
      <c r="G2296" s="14"/>
      <c r="H2296" s="53" t="s">
        <v>18</v>
      </c>
      <c r="I2296" s="5" t="s">
        <v>23</v>
      </c>
      <c r="J2296" s="13" t="s">
        <v>2565</v>
      </c>
      <c r="K2296" s="13" t="s">
        <v>534</v>
      </c>
      <c r="L2296" s="14">
        <v>16</v>
      </c>
      <c r="M2296" s="14">
        <v>12</v>
      </c>
      <c r="N2296" s="14">
        <v>2</v>
      </c>
      <c r="O2296" s="72">
        <v>0</v>
      </c>
      <c r="P2296" s="72"/>
      <c r="Q2296" s="70" t="s">
        <v>26</v>
      </c>
      <c r="R2296" s="70"/>
      <c r="S2296" s="12" t="s">
        <v>26</v>
      </c>
      <c r="T2296" s="71" t="s">
        <v>3306</v>
      </c>
      <c r="U2296" s="71"/>
    </row>
    <row r="2297" spans="1:21" ht="14.25" customHeight="1">
      <c r="A2297" s="2"/>
      <c r="B2297" s="5" t="s">
        <v>18</v>
      </c>
      <c r="C2297" s="14"/>
      <c r="D2297" s="14"/>
      <c r="E2297" s="14"/>
      <c r="F2297" s="53" t="s">
        <v>18</v>
      </c>
      <c r="G2297" s="14"/>
      <c r="H2297" s="53" t="s">
        <v>18</v>
      </c>
      <c r="I2297" s="5" t="s">
        <v>23</v>
      </c>
      <c r="J2297" s="13" t="s">
        <v>2565</v>
      </c>
      <c r="K2297" s="13" t="s">
        <v>98</v>
      </c>
      <c r="L2297" s="14">
        <v>500</v>
      </c>
      <c r="M2297" s="14">
        <v>400</v>
      </c>
      <c r="N2297" s="14">
        <v>50</v>
      </c>
      <c r="O2297" s="72">
        <v>0</v>
      </c>
      <c r="P2297" s="72"/>
      <c r="Q2297" s="70" t="s">
        <v>26</v>
      </c>
      <c r="R2297" s="70"/>
      <c r="S2297" s="12" t="s">
        <v>26</v>
      </c>
      <c r="T2297" s="71" t="s">
        <v>3306</v>
      </c>
      <c r="U2297" s="71"/>
    </row>
    <row r="2298" spans="1:21" ht="25.5">
      <c r="A2298" s="2"/>
      <c r="B2298" s="5" t="s">
        <v>18</v>
      </c>
      <c r="C2298" s="14"/>
      <c r="D2298" s="14"/>
      <c r="E2298" s="14"/>
      <c r="F2298" s="53" t="s">
        <v>18</v>
      </c>
      <c r="G2298" s="14"/>
      <c r="H2298" s="53" t="s">
        <v>18</v>
      </c>
      <c r="I2298" s="5" t="s">
        <v>23</v>
      </c>
      <c r="J2298" s="13" t="s">
        <v>2751</v>
      </c>
      <c r="K2298" s="13" t="s">
        <v>43</v>
      </c>
      <c r="L2298" s="14">
        <v>2</v>
      </c>
      <c r="M2298" s="14">
        <v>1</v>
      </c>
      <c r="N2298" s="14">
        <v>1</v>
      </c>
      <c r="O2298" s="72">
        <v>1</v>
      </c>
      <c r="P2298" s="72"/>
      <c r="Q2298" s="74">
        <v>50</v>
      </c>
      <c r="R2298" s="74"/>
      <c r="S2298" s="15">
        <v>0</v>
      </c>
      <c r="T2298" s="71" t="s">
        <v>18</v>
      </c>
      <c r="U2298" s="71"/>
    </row>
    <row r="2299" spans="1:21" ht="14.25" customHeight="1">
      <c r="A2299" s="2"/>
      <c r="B2299" s="5" t="s">
        <v>18</v>
      </c>
      <c r="C2299" s="14"/>
      <c r="D2299" s="14"/>
      <c r="E2299" s="14"/>
      <c r="F2299" s="53" t="s">
        <v>18</v>
      </c>
      <c r="G2299" s="14"/>
      <c r="H2299" s="53" t="s">
        <v>18</v>
      </c>
      <c r="I2299" s="5" t="s">
        <v>23</v>
      </c>
      <c r="J2299" s="13" t="s">
        <v>2752</v>
      </c>
      <c r="K2299" s="13" t="s">
        <v>53</v>
      </c>
      <c r="L2299" s="14">
        <v>12000</v>
      </c>
      <c r="M2299" s="14">
        <v>2000</v>
      </c>
      <c r="N2299" s="14">
        <v>7368</v>
      </c>
      <c r="O2299" s="72">
        <v>2064</v>
      </c>
      <c r="P2299" s="72"/>
      <c r="Q2299" s="74">
        <v>17.2</v>
      </c>
      <c r="R2299" s="74"/>
      <c r="S2299" s="15">
        <v>3.2</v>
      </c>
      <c r="T2299" s="71" t="s">
        <v>3307</v>
      </c>
      <c r="U2299" s="71"/>
    </row>
    <row r="2300" spans="1:21" ht="14.25" customHeight="1">
      <c r="A2300" s="2"/>
      <c r="B2300" s="5" t="s">
        <v>18</v>
      </c>
      <c r="C2300" s="14"/>
      <c r="D2300" s="14"/>
      <c r="E2300" s="14"/>
      <c r="F2300" s="53" t="s">
        <v>18</v>
      </c>
      <c r="G2300" s="14"/>
      <c r="H2300" s="53" t="s">
        <v>18</v>
      </c>
      <c r="I2300" s="5" t="s">
        <v>23</v>
      </c>
      <c r="J2300" s="13" t="s">
        <v>2753</v>
      </c>
      <c r="K2300" s="13" t="s">
        <v>216</v>
      </c>
      <c r="L2300" s="14">
        <v>900</v>
      </c>
      <c r="M2300" s="14">
        <v>900</v>
      </c>
      <c r="N2300" s="14">
        <v>737</v>
      </c>
      <c r="O2300" s="72">
        <v>710</v>
      </c>
      <c r="P2300" s="72"/>
      <c r="Q2300" s="70" t="s">
        <v>69</v>
      </c>
      <c r="R2300" s="70"/>
      <c r="S2300" s="15">
        <v>-21.1</v>
      </c>
      <c r="T2300" s="71" t="s">
        <v>3308</v>
      </c>
      <c r="U2300" s="71"/>
    </row>
    <row r="2301" spans="1:21" ht="14.25" customHeight="1">
      <c r="A2301" s="2"/>
      <c r="B2301" s="5" t="s">
        <v>18</v>
      </c>
      <c r="C2301" s="14"/>
      <c r="D2301" s="14"/>
      <c r="E2301" s="14"/>
      <c r="F2301" s="53" t="s">
        <v>18</v>
      </c>
      <c r="G2301" s="14"/>
      <c r="H2301" s="53" t="s">
        <v>18</v>
      </c>
      <c r="I2301" s="5" t="s">
        <v>23</v>
      </c>
      <c r="J2301" s="13" t="s">
        <v>2754</v>
      </c>
      <c r="K2301" s="13" t="s">
        <v>2665</v>
      </c>
      <c r="L2301" s="14">
        <v>12000</v>
      </c>
      <c r="M2301" s="14">
        <v>6000</v>
      </c>
      <c r="N2301" s="14">
        <v>6000</v>
      </c>
      <c r="O2301" s="72">
        <v>12000</v>
      </c>
      <c r="P2301" s="72"/>
      <c r="Q2301" s="74">
        <v>100</v>
      </c>
      <c r="R2301" s="74"/>
      <c r="S2301" s="15">
        <v>100</v>
      </c>
      <c r="T2301" s="71" t="s">
        <v>3309</v>
      </c>
      <c r="U2301" s="71"/>
    </row>
    <row r="2302" spans="1:21" ht="25.5">
      <c r="A2302" s="2"/>
      <c r="B2302" s="5" t="s">
        <v>18</v>
      </c>
      <c r="C2302" s="14"/>
      <c r="D2302" s="14"/>
      <c r="E2302" s="14"/>
      <c r="F2302" s="53" t="s">
        <v>18</v>
      </c>
      <c r="G2302" s="14"/>
      <c r="H2302" s="53" t="s">
        <v>18</v>
      </c>
      <c r="I2302" s="5" t="s">
        <v>23</v>
      </c>
      <c r="J2302" s="13" t="s">
        <v>2755</v>
      </c>
      <c r="K2302" s="13" t="s">
        <v>2665</v>
      </c>
      <c r="L2302" s="14">
        <v>180</v>
      </c>
      <c r="M2302" s="14">
        <v>135</v>
      </c>
      <c r="N2302" s="14">
        <v>135</v>
      </c>
      <c r="O2302" s="72">
        <v>135</v>
      </c>
      <c r="P2302" s="72"/>
      <c r="Q2302" s="74">
        <v>75</v>
      </c>
      <c r="R2302" s="74"/>
      <c r="S2302" s="15">
        <v>0</v>
      </c>
      <c r="T2302" s="71" t="s">
        <v>18</v>
      </c>
      <c r="U2302" s="71"/>
    </row>
    <row r="2303" spans="1:21" ht="14.25" customHeight="1">
      <c r="A2303" s="2"/>
      <c r="B2303" s="5" t="s">
        <v>18</v>
      </c>
      <c r="C2303" s="14"/>
      <c r="D2303" s="14"/>
      <c r="E2303" s="14"/>
      <c r="F2303" s="53" t="s">
        <v>18</v>
      </c>
      <c r="G2303" s="14"/>
      <c r="H2303" s="53" t="s">
        <v>18</v>
      </c>
      <c r="I2303" s="5" t="s">
        <v>23</v>
      </c>
      <c r="J2303" s="13" t="s">
        <v>2756</v>
      </c>
      <c r="K2303" s="13" t="s">
        <v>2665</v>
      </c>
      <c r="L2303" s="14">
        <v>200000</v>
      </c>
      <c r="M2303" s="14">
        <v>200000</v>
      </c>
      <c r="N2303" s="14">
        <v>200000</v>
      </c>
      <c r="O2303" s="72">
        <v>99500</v>
      </c>
      <c r="P2303" s="72"/>
      <c r="Q2303" s="74">
        <v>49.8</v>
      </c>
      <c r="R2303" s="74"/>
      <c r="S2303" s="15">
        <v>-50.2</v>
      </c>
      <c r="T2303" s="71" t="s">
        <v>3311</v>
      </c>
      <c r="U2303" s="71"/>
    </row>
    <row r="2304" spans="1:21" ht="14.25" customHeight="1">
      <c r="A2304" s="2"/>
      <c r="B2304" s="5" t="s">
        <v>18</v>
      </c>
      <c r="C2304" s="14"/>
      <c r="D2304" s="14"/>
      <c r="E2304" s="14"/>
      <c r="F2304" s="53" t="s">
        <v>18</v>
      </c>
      <c r="G2304" s="14"/>
      <c r="H2304" s="53" t="s">
        <v>18</v>
      </c>
      <c r="I2304" s="5" t="s">
        <v>23</v>
      </c>
      <c r="J2304" s="13" t="s">
        <v>2757</v>
      </c>
      <c r="K2304" s="13" t="s">
        <v>1524</v>
      </c>
      <c r="L2304" s="14">
        <v>40</v>
      </c>
      <c r="M2304" s="14">
        <v>15</v>
      </c>
      <c r="N2304" s="14">
        <v>12</v>
      </c>
      <c r="O2304" s="72">
        <v>0</v>
      </c>
      <c r="P2304" s="72"/>
      <c r="Q2304" s="70" t="s">
        <v>26</v>
      </c>
      <c r="R2304" s="70"/>
      <c r="S2304" s="12" t="s">
        <v>26</v>
      </c>
      <c r="T2304" s="71" t="s">
        <v>3310</v>
      </c>
      <c r="U2304" s="71"/>
    </row>
    <row r="2305" spans="1:21">
      <c r="A2305" s="2"/>
      <c r="B2305" s="5" t="s">
        <v>29</v>
      </c>
      <c r="C2305" s="14">
        <v>48405361</v>
      </c>
      <c r="D2305" s="14">
        <v>53023364</v>
      </c>
      <c r="E2305" s="14">
        <f t="shared" ref="E2305" si="563">D2305-C2305</f>
        <v>4618003</v>
      </c>
      <c r="F2305" s="53">
        <f t="shared" ref="F2305" si="564">IFERROR((D2305/C2305-1)*100,0)</f>
        <v>9.5402717893168898</v>
      </c>
      <c r="G2305" s="14">
        <v>190772206</v>
      </c>
      <c r="H2305" s="53">
        <v>27.8</v>
      </c>
      <c r="I2305" s="5" t="s">
        <v>18</v>
      </c>
      <c r="J2305" s="13" t="s">
        <v>18</v>
      </c>
      <c r="K2305" s="13" t="s">
        <v>18</v>
      </c>
      <c r="L2305" s="14"/>
      <c r="M2305" s="14"/>
      <c r="N2305" s="14"/>
      <c r="O2305" s="72"/>
      <c r="P2305" s="72"/>
      <c r="Q2305" s="70" t="s">
        <v>18</v>
      </c>
      <c r="R2305" s="70"/>
      <c r="S2305" s="12" t="s">
        <v>18</v>
      </c>
      <c r="T2305" s="71" t="s">
        <v>18</v>
      </c>
      <c r="U2305" s="71"/>
    </row>
    <row r="2306" spans="1:21" ht="25.5">
      <c r="A2306" s="13" t="s">
        <v>2758</v>
      </c>
      <c r="B2306" s="5" t="s">
        <v>63</v>
      </c>
      <c r="C2306" s="19" t="s">
        <v>3814</v>
      </c>
      <c r="D2306" s="14">
        <v>289112</v>
      </c>
      <c r="E2306" s="50">
        <v>289112</v>
      </c>
      <c r="F2306" s="19" t="s">
        <v>3814</v>
      </c>
      <c r="G2306" s="14">
        <v>5033898</v>
      </c>
      <c r="H2306" s="53">
        <v>5.7</v>
      </c>
      <c r="I2306" s="5" t="s">
        <v>18</v>
      </c>
      <c r="J2306" s="13" t="s">
        <v>18</v>
      </c>
      <c r="K2306" s="13" t="s">
        <v>18</v>
      </c>
      <c r="L2306" s="14"/>
      <c r="M2306" s="14"/>
      <c r="N2306" s="14"/>
      <c r="O2306" s="72"/>
      <c r="P2306" s="72"/>
      <c r="Q2306" s="70" t="s">
        <v>18</v>
      </c>
      <c r="R2306" s="70"/>
      <c r="S2306" s="12" t="s">
        <v>18</v>
      </c>
      <c r="T2306" s="71" t="s">
        <v>18</v>
      </c>
      <c r="U2306" s="71"/>
    </row>
    <row r="2307" spans="1:21" ht="14.25" customHeight="1">
      <c r="A2307" s="13" t="s">
        <v>2759</v>
      </c>
      <c r="B2307" s="5" t="s">
        <v>18</v>
      </c>
      <c r="C2307" s="14"/>
      <c r="D2307" s="14"/>
      <c r="E2307" s="14"/>
      <c r="F2307" s="53" t="s">
        <v>18</v>
      </c>
      <c r="G2307" s="14"/>
      <c r="H2307" s="53" t="s">
        <v>18</v>
      </c>
      <c r="I2307" s="5" t="s">
        <v>23</v>
      </c>
      <c r="J2307" s="13" t="s">
        <v>2565</v>
      </c>
      <c r="K2307" s="13" t="s">
        <v>534</v>
      </c>
      <c r="L2307" s="14">
        <v>7</v>
      </c>
      <c r="M2307" s="14">
        <v>6</v>
      </c>
      <c r="N2307" s="14">
        <v>3</v>
      </c>
      <c r="O2307" s="72">
        <v>4</v>
      </c>
      <c r="P2307" s="72"/>
      <c r="Q2307" s="74">
        <v>57.1</v>
      </c>
      <c r="R2307" s="74"/>
      <c r="S2307" s="15">
        <v>-33.299999999999997</v>
      </c>
      <c r="T2307" s="71" t="s">
        <v>3312</v>
      </c>
      <c r="U2307" s="71"/>
    </row>
    <row r="2308" spans="1:21" ht="14.25" customHeight="1">
      <c r="A2308" s="13" t="s">
        <v>2759</v>
      </c>
      <c r="B2308" s="2"/>
      <c r="C2308" s="2"/>
      <c r="D2308" s="2"/>
      <c r="E2308" s="2"/>
      <c r="F2308" s="63"/>
      <c r="G2308" s="2"/>
      <c r="H2308" s="63"/>
      <c r="I2308" s="2"/>
      <c r="J2308" s="2"/>
      <c r="K2308" s="2"/>
      <c r="L2308" s="2"/>
      <c r="M2308" s="2"/>
      <c r="N2308" s="2"/>
      <c r="O2308" s="2"/>
      <c r="P2308" s="2"/>
      <c r="Q2308" s="2"/>
      <c r="R2308" s="2"/>
      <c r="S2308" s="2"/>
      <c r="T2308" s="71"/>
      <c r="U2308" s="71"/>
    </row>
    <row r="2309" spans="1:21" ht="14.25" customHeight="1">
      <c r="A2309" s="2"/>
      <c r="B2309" s="5" t="s">
        <v>18</v>
      </c>
      <c r="C2309" s="14"/>
      <c r="D2309" s="14"/>
      <c r="E2309" s="14"/>
      <c r="F2309" s="53" t="s">
        <v>18</v>
      </c>
      <c r="G2309" s="14"/>
      <c r="H2309" s="53" t="s">
        <v>18</v>
      </c>
      <c r="I2309" s="5" t="s">
        <v>23</v>
      </c>
      <c r="J2309" s="13" t="s">
        <v>2565</v>
      </c>
      <c r="K2309" s="13" t="s">
        <v>98</v>
      </c>
      <c r="L2309" s="14">
        <v>700</v>
      </c>
      <c r="M2309" s="14">
        <v>600</v>
      </c>
      <c r="N2309" s="14">
        <v>122</v>
      </c>
      <c r="O2309" s="72">
        <v>65</v>
      </c>
      <c r="P2309" s="72"/>
      <c r="Q2309" s="74">
        <v>9.3000000000000007</v>
      </c>
      <c r="R2309" s="74"/>
      <c r="S2309" s="15">
        <v>-89.2</v>
      </c>
      <c r="T2309" s="71" t="s">
        <v>3312</v>
      </c>
      <c r="U2309" s="71"/>
    </row>
    <row r="2310" spans="1:21" ht="14.25" customHeight="1">
      <c r="A2310" s="2"/>
      <c r="B2310" s="5" t="s">
        <v>18</v>
      </c>
      <c r="C2310" s="14"/>
      <c r="D2310" s="14"/>
      <c r="E2310" s="14"/>
      <c r="F2310" s="53" t="s">
        <v>18</v>
      </c>
      <c r="G2310" s="14"/>
      <c r="H2310" s="53" t="s">
        <v>18</v>
      </c>
      <c r="I2310" s="5" t="s">
        <v>23</v>
      </c>
      <c r="J2310" s="13" t="s">
        <v>2760</v>
      </c>
      <c r="K2310" s="13" t="s">
        <v>2640</v>
      </c>
      <c r="L2310" s="14">
        <v>1000</v>
      </c>
      <c r="M2310" s="14">
        <v>900</v>
      </c>
      <c r="N2310" s="14">
        <v>50</v>
      </c>
      <c r="O2310" s="72">
        <v>115</v>
      </c>
      <c r="P2310" s="72"/>
      <c r="Q2310" s="74">
        <v>11.5</v>
      </c>
      <c r="R2310" s="74"/>
      <c r="S2310" s="15">
        <v>-87.2</v>
      </c>
      <c r="T2310" s="71" t="s">
        <v>3312</v>
      </c>
      <c r="U2310" s="71"/>
    </row>
    <row r="2311" spans="1:21">
      <c r="A2311" s="2"/>
      <c r="B2311" s="5" t="s">
        <v>29</v>
      </c>
      <c r="C2311" s="19" t="s">
        <v>3814</v>
      </c>
      <c r="D2311" s="14">
        <v>289112</v>
      </c>
      <c r="E2311" s="50">
        <v>289112</v>
      </c>
      <c r="F2311" s="19" t="s">
        <v>3814</v>
      </c>
      <c r="G2311" s="14">
        <v>5033898</v>
      </c>
      <c r="H2311" s="53">
        <v>5.7</v>
      </c>
      <c r="I2311" s="5" t="s">
        <v>18</v>
      </c>
      <c r="J2311" s="13" t="s">
        <v>18</v>
      </c>
      <c r="K2311" s="13" t="s">
        <v>18</v>
      </c>
      <c r="L2311" s="14"/>
      <c r="M2311" s="14"/>
      <c r="N2311" s="14"/>
      <c r="O2311" s="72"/>
      <c r="P2311" s="72"/>
      <c r="Q2311" s="70" t="s">
        <v>18</v>
      </c>
      <c r="R2311" s="70"/>
      <c r="S2311" s="12" t="s">
        <v>18</v>
      </c>
      <c r="T2311" s="71" t="s">
        <v>18</v>
      </c>
      <c r="U2311" s="71"/>
    </row>
    <row r="2312" spans="1:21" ht="12.75" customHeight="1">
      <c r="A2312" s="23" t="s">
        <v>2761</v>
      </c>
      <c r="B2312" s="5" t="s">
        <v>18</v>
      </c>
      <c r="C2312" s="14"/>
      <c r="D2312" s="14"/>
      <c r="E2312" s="14"/>
      <c r="F2312" s="53" t="s">
        <v>18</v>
      </c>
      <c r="G2312" s="14"/>
      <c r="H2312" s="53" t="s">
        <v>18</v>
      </c>
      <c r="I2312" s="5" t="s">
        <v>18</v>
      </c>
      <c r="J2312" s="13" t="s">
        <v>18</v>
      </c>
      <c r="K2312" s="13" t="s">
        <v>18</v>
      </c>
      <c r="L2312" s="14"/>
      <c r="M2312" s="14"/>
      <c r="N2312" s="14"/>
      <c r="O2312" s="72"/>
      <c r="P2312" s="72"/>
      <c r="Q2312" s="70" t="s">
        <v>18</v>
      </c>
      <c r="R2312" s="70"/>
      <c r="S2312" s="12" t="s">
        <v>18</v>
      </c>
      <c r="T2312" s="71" t="s">
        <v>18</v>
      </c>
      <c r="U2312" s="71"/>
    </row>
    <row r="2313" spans="1:21" ht="25.5">
      <c r="A2313" s="13" t="s">
        <v>2762</v>
      </c>
      <c r="B2313" s="5" t="s">
        <v>213</v>
      </c>
      <c r="C2313" s="14">
        <v>91625622</v>
      </c>
      <c r="D2313" s="14">
        <v>127081675</v>
      </c>
      <c r="E2313" s="14">
        <f>D2313-C2313</f>
        <v>35456053</v>
      </c>
      <c r="F2313" s="53">
        <f>IFERROR((D2313/C2313-1)*100,0)</f>
        <v>38.696657360754408</v>
      </c>
      <c r="G2313" s="14">
        <v>205895388</v>
      </c>
      <c r="H2313" s="53">
        <v>61.7</v>
      </c>
      <c r="I2313" s="5" t="s">
        <v>18</v>
      </c>
      <c r="J2313" s="13" t="s">
        <v>18</v>
      </c>
      <c r="K2313" s="13" t="s">
        <v>18</v>
      </c>
      <c r="L2313" s="14"/>
      <c r="M2313" s="14"/>
      <c r="N2313" s="14"/>
      <c r="O2313" s="72"/>
      <c r="P2313" s="72"/>
      <c r="Q2313" s="70" t="s">
        <v>18</v>
      </c>
      <c r="R2313" s="70"/>
      <c r="S2313" s="12" t="s">
        <v>18</v>
      </c>
      <c r="T2313" s="71" t="s">
        <v>18</v>
      </c>
      <c r="U2313" s="71"/>
    </row>
    <row r="2314" spans="1:21" ht="28.5" customHeight="1">
      <c r="A2314" s="13" t="s">
        <v>2763</v>
      </c>
      <c r="B2314" s="5" t="s">
        <v>18</v>
      </c>
      <c r="C2314" s="14"/>
      <c r="D2314" s="14"/>
      <c r="E2314" s="14"/>
      <c r="F2314" s="53" t="s">
        <v>18</v>
      </c>
      <c r="G2314" s="14"/>
      <c r="H2314" s="53" t="s">
        <v>18</v>
      </c>
      <c r="I2314" s="5" t="s">
        <v>23</v>
      </c>
      <c r="J2314" s="13" t="s">
        <v>189</v>
      </c>
      <c r="K2314" s="13" t="s">
        <v>534</v>
      </c>
      <c r="L2314" s="14">
        <v>350</v>
      </c>
      <c r="M2314" s="14">
        <v>260</v>
      </c>
      <c r="N2314" s="14">
        <v>221</v>
      </c>
      <c r="O2314" s="72">
        <v>271</v>
      </c>
      <c r="P2314" s="72"/>
      <c r="Q2314" s="74">
        <v>77.400000000000006</v>
      </c>
      <c r="R2314" s="74"/>
      <c r="S2314" s="15">
        <v>4.2</v>
      </c>
      <c r="T2314" s="71" t="s">
        <v>3313</v>
      </c>
      <c r="U2314" s="71"/>
    </row>
    <row r="2315" spans="1:21" ht="14.25" customHeight="1">
      <c r="A2315" s="2"/>
      <c r="B2315" s="5" t="s">
        <v>18</v>
      </c>
      <c r="C2315" s="14"/>
      <c r="D2315" s="14"/>
      <c r="E2315" s="14"/>
      <c r="F2315" s="53" t="s">
        <v>18</v>
      </c>
      <c r="G2315" s="14"/>
      <c r="H2315" s="53" t="s">
        <v>18</v>
      </c>
      <c r="I2315" s="5" t="s">
        <v>23</v>
      </c>
      <c r="J2315" s="13" t="s">
        <v>189</v>
      </c>
      <c r="K2315" s="13" t="s">
        <v>98</v>
      </c>
      <c r="L2315" s="14">
        <v>5000</v>
      </c>
      <c r="M2315" s="14">
        <v>3100</v>
      </c>
      <c r="N2315" s="14">
        <v>3722</v>
      </c>
      <c r="O2315" s="72">
        <v>3348</v>
      </c>
      <c r="P2315" s="72"/>
      <c r="Q2315" s="74">
        <v>67</v>
      </c>
      <c r="R2315" s="74"/>
      <c r="S2315" s="15">
        <v>8</v>
      </c>
      <c r="T2315" s="71" t="s">
        <v>3314</v>
      </c>
      <c r="U2315" s="71"/>
    </row>
    <row r="2316" spans="1:21" ht="14.25" customHeight="1">
      <c r="A2316" s="2"/>
      <c r="B2316" s="5" t="s">
        <v>18</v>
      </c>
      <c r="C2316" s="14"/>
      <c r="D2316" s="14"/>
      <c r="E2316" s="14"/>
      <c r="F2316" s="53" t="s">
        <v>18</v>
      </c>
      <c r="G2316" s="14"/>
      <c r="H2316" s="53" t="s">
        <v>18</v>
      </c>
      <c r="I2316" s="5" t="s">
        <v>23</v>
      </c>
      <c r="J2316" s="13" t="s">
        <v>2764</v>
      </c>
      <c r="K2316" s="13" t="s">
        <v>379</v>
      </c>
      <c r="L2316" s="14">
        <v>450</v>
      </c>
      <c r="M2316" s="14">
        <v>370</v>
      </c>
      <c r="N2316" s="14">
        <v>392</v>
      </c>
      <c r="O2316" s="72">
        <v>433</v>
      </c>
      <c r="P2316" s="72"/>
      <c r="Q2316" s="74">
        <v>96.2</v>
      </c>
      <c r="R2316" s="74"/>
      <c r="S2316" s="15">
        <v>17</v>
      </c>
      <c r="T2316" s="71" t="s">
        <v>3315</v>
      </c>
      <c r="U2316" s="71"/>
    </row>
    <row r="2317" spans="1:21" ht="14.25" customHeight="1">
      <c r="A2317" s="2"/>
      <c r="B2317" s="5" t="s">
        <v>18</v>
      </c>
      <c r="C2317" s="14"/>
      <c r="D2317" s="14"/>
      <c r="E2317" s="14"/>
      <c r="F2317" s="53" t="s">
        <v>18</v>
      </c>
      <c r="G2317" s="14"/>
      <c r="H2317" s="53" t="s">
        <v>18</v>
      </c>
      <c r="I2317" s="5" t="s">
        <v>23</v>
      </c>
      <c r="J2317" s="13" t="s">
        <v>2764</v>
      </c>
      <c r="K2317" s="13" t="s">
        <v>247</v>
      </c>
      <c r="L2317" s="14">
        <v>975</v>
      </c>
      <c r="M2317" s="14">
        <v>975</v>
      </c>
      <c r="N2317" s="14">
        <v>1122</v>
      </c>
      <c r="O2317" s="72">
        <v>1111</v>
      </c>
      <c r="P2317" s="72"/>
      <c r="Q2317" s="70" t="s">
        <v>69</v>
      </c>
      <c r="R2317" s="70"/>
      <c r="S2317" s="15">
        <v>13.9</v>
      </c>
      <c r="T2317" s="71" t="s">
        <v>3315</v>
      </c>
      <c r="U2317" s="71"/>
    </row>
    <row r="2318" spans="1:21" ht="14.25" customHeight="1">
      <c r="A2318" s="2"/>
      <c r="B2318" s="5" t="s">
        <v>18</v>
      </c>
      <c r="C2318" s="14"/>
      <c r="D2318" s="14"/>
      <c r="E2318" s="14"/>
      <c r="F2318" s="53" t="s">
        <v>18</v>
      </c>
      <c r="G2318" s="14"/>
      <c r="H2318" s="53" t="s">
        <v>18</v>
      </c>
      <c r="I2318" s="5" t="s">
        <v>23</v>
      </c>
      <c r="J2318" s="13" t="s">
        <v>2739</v>
      </c>
      <c r="K2318" s="13" t="s">
        <v>76</v>
      </c>
      <c r="L2318" s="14">
        <v>10</v>
      </c>
      <c r="M2318" s="14">
        <v>9</v>
      </c>
      <c r="N2318" s="14">
        <v>16</v>
      </c>
      <c r="O2318" s="72">
        <v>0</v>
      </c>
      <c r="P2318" s="72"/>
      <c r="Q2318" s="70" t="s">
        <v>26</v>
      </c>
      <c r="R2318" s="70"/>
      <c r="S2318" s="12" t="s">
        <v>26</v>
      </c>
      <c r="T2318" s="71" t="s">
        <v>3316</v>
      </c>
      <c r="U2318" s="71"/>
    </row>
    <row r="2319" spans="1:21" ht="14.25" customHeight="1">
      <c r="A2319" s="2"/>
      <c r="B2319" s="5" t="s">
        <v>18</v>
      </c>
      <c r="C2319" s="14"/>
      <c r="D2319" s="14"/>
      <c r="E2319" s="14"/>
      <c r="F2319" s="53" t="s">
        <v>18</v>
      </c>
      <c r="G2319" s="14"/>
      <c r="H2319" s="53" t="s">
        <v>18</v>
      </c>
      <c r="I2319" s="5" t="s">
        <v>23</v>
      </c>
      <c r="J2319" s="13" t="s">
        <v>2765</v>
      </c>
      <c r="K2319" s="13" t="s">
        <v>216</v>
      </c>
      <c r="L2319" s="14">
        <v>19000</v>
      </c>
      <c r="M2319" s="14">
        <v>14050</v>
      </c>
      <c r="N2319" s="14">
        <v>17164</v>
      </c>
      <c r="O2319" s="72">
        <v>14459</v>
      </c>
      <c r="P2319" s="72"/>
      <c r="Q2319" s="74">
        <v>76.099999999999994</v>
      </c>
      <c r="R2319" s="74"/>
      <c r="S2319" s="15">
        <v>2.9</v>
      </c>
      <c r="T2319" s="71" t="s">
        <v>3317</v>
      </c>
      <c r="U2319" s="71"/>
    </row>
    <row r="2320" spans="1:21" ht="14.25" customHeight="1">
      <c r="A2320" s="2"/>
      <c r="B2320" s="5" t="s">
        <v>18</v>
      </c>
      <c r="C2320" s="14"/>
      <c r="D2320" s="14"/>
      <c r="E2320" s="14"/>
      <c r="F2320" s="53" t="s">
        <v>18</v>
      </c>
      <c r="G2320" s="14"/>
      <c r="H2320" s="53" t="s">
        <v>18</v>
      </c>
      <c r="I2320" s="5" t="s">
        <v>23</v>
      </c>
      <c r="J2320" s="13" t="s">
        <v>2766</v>
      </c>
      <c r="K2320" s="13" t="s">
        <v>216</v>
      </c>
      <c r="L2320" s="14">
        <v>570</v>
      </c>
      <c r="M2320" s="14">
        <v>570</v>
      </c>
      <c r="N2320" s="14">
        <v>613</v>
      </c>
      <c r="O2320" s="72">
        <v>724</v>
      </c>
      <c r="P2320" s="72"/>
      <c r="Q2320" s="70" t="s">
        <v>69</v>
      </c>
      <c r="R2320" s="70"/>
      <c r="S2320" s="15">
        <v>27</v>
      </c>
      <c r="T2320" s="71" t="s">
        <v>3318</v>
      </c>
      <c r="U2320" s="71"/>
    </row>
    <row r="2321" spans="1:21" ht="14.25" customHeight="1">
      <c r="A2321" s="2"/>
      <c r="B2321" s="5" t="s">
        <v>18</v>
      </c>
      <c r="C2321" s="14"/>
      <c r="D2321" s="14"/>
      <c r="E2321" s="14"/>
      <c r="F2321" s="53" t="s">
        <v>18</v>
      </c>
      <c r="G2321" s="14"/>
      <c r="H2321" s="53" t="s">
        <v>18</v>
      </c>
      <c r="I2321" s="5" t="s">
        <v>23</v>
      </c>
      <c r="J2321" s="13" t="s">
        <v>2767</v>
      </c>
      <c r="K2321" s="13" t="s">
        <v>216</v>
      </c>
      <c r="L2321" s="14">
        <v>85</v>
      </c>
      <c r="M2321" s="14">
        <v>85</v>
      </c>
      <c r="N2321" s="14">
        <v>86</v>
      </c>
      <c r="O2321" s="72">
        <v>84</v>
      </c>
      <c r="P2321" s="72"/>
      <c r="Q2321" s="70" t="s">
        <v>69</v>
      </c>
      <c r="R2321" s="70"/>
      <c r="S2321" s="15">
        <v>-1.2</v>
      </c>
      <c r="T2321" s="71" t="s">
        <v>3319</v>
      </c>
      <c r="U2321" s="71"/>
    </row>
    <row r="2322" spans="1:21" ht="14.25" customHeight="1">
      <c r="A2322" s="2"/>
      <c r="B2322" s="5" t="s">
        <v>18</v>
      </c>
      <c r="C2322" s="14"/>
      <c r="D2322" s="14"/>
      <c r="E2322" s="14"/>
      <c r="F2322" s="53" t="s">
        <v>18</v>
      </c>
      <c r="G2322" s="14"/>
      <c r="H2322" s="53" t="s">
        <v>18</v>
      </c>
      <c r="I2322" s="5" t="s">
        <v>23</v>
      </c>
      <c r="J2322" s="13" t="s">
        <v>2768</v>
      </c>
      <c r="K2322" s="13" t="s">
        <v>216</v>
      </c>
      <c r="L2322" s="14">
        <v>140</v>
      </c>
      <c r="M2322" s="14">
        <v>140</v>
      </c>
      <c r="N2322" s="14">
        <v>167</v>
      </c>
      <c r="O2322" s="72">
        <v>153</v>
      </c>
      <c r="P2322" s="72"/>
      <c r="Q2322" s="70" t="s">
        <v>69</v>
      </c>
      <c r="R2322" s="70"/>
      <c r="S2322" s="15">
        <v>9.3000000000000007</v>
      </c>
      <c r="T2322" s="71" t="s">
        <v>3320</v>
      </c>
      <c r="U2322" s="71"/>
    </row>
    <row r="2323" spans="1:21" ht="14.25" customHeight="1">
      <c r="A2323" s="2"/>
      <c r="B2323" s="5" t="s">
        <v>18</v>
      </c>
      <c r="C2323" s="14"/>
      <c r="D2323" s="14"/>
      <c r="E2323" s="14"/>
      <c r="F2323" s="53" t="s">
        <v>18</v>
      </c>
      <c r="G2323" s="14"/>
      <c r="H2323" s="53" t="s">
        <v>18</v>
      </c>
      <c r="I2323" s="5" t="s">
        <v>23</v>
      </c>
      <c r="J2323" s="13" t="s">
        <v>2769</v>
      </c>
      <c r="K2323" s="13" t="s">
        <v>216</v>
      </c>
      <c r="L2323" s="14">
        <v>200</v>
      </c>
      <c r="M2323" s="14">
        <v>200</v>
      </c>
      <c r="N2323" s="14">
        <v>164</v>
      </c>
      <c r="O2323" s="72">
        <v>302</v>
      </c>
      <c r="P2323" s="72"/>
      <c r="Q2323" s="70" t="s">
        <v>69</v>
      </c>
      <c r="R2323" s="70"/>
      <c r="S2323" s="15">
        <v>51</v>
      </c>
      <c r="T2323" s="71" t="s">
        <v>3321</v>
      </c>
      <c r="U2323" s="71"/>
    </row>
    <row r="2324" spans="1:21" ht="14.25" customHeight="1">
      <c r="A2324" s="2"/>
      <c r="B2324" s="5" t="s">
        <v>18</v>
      </c>
      <c r="C2324" s="14"/>
      <c r="D2324" s="14"/>
      <c r="E2324" s="14"/>
      <c r="F2324" s="53" t="s">
        <v>18</v>
      </c>
      <c r="G2324" s="14"/>
      <c r="H2324" s="53" t="s">
        <v>18</v>
      </c>
      <c r="I2324" s="5" t="s">
        <v>23</v>
      </c>
      <c r="J2324" s="13" t="s">
        <v>2770</v>
      </c>
      <c r="K2324" s="13" t="s">
        <v>216</v>
      </c>
      <c r="L2324" s="14">
        <v>20</v>
      </c>
      <c r="M2324" s="14">
        <v>20</v>
      </c>
      <c r="N2324" s="14">
        <v>14</v>
      </c>
      <c r="O2324" s="72">
        <v>8</v>
      </c>
      <c r="P2324" s="72"/>
      <c r="Q2324" s="70" t="s">
        <v>69</v>
      </c>
      <c r="R2324" s="70"/>
      <c r="S2324" s="15">
        <v>-60</v>
      </c>
      <c r="T2324" s="71" t="s">
        <v>2771</v>
      </c>
      <c r="U2324" s="71"/>
    </row>
    <row r="2325" spans="1:21" ht="14.25" customHeight="1">
      <c r="A2325" s="2"/>
      <c r="B2325" s="5" t="s">
        <v>18</v>
      </c>
      <c r="C2325" s="14"/>
      <c r="D2325" s="14"/>
      <c r="E2325" s="14"/>
      <c r="F2325" s="53" t="s">
        <v>18</v>
      </c>
      <c r="G2325" s="14"/>
      <c r="H2325" s="53" t="s">
        <v>18</v>
      </c>
      <c r="I2325" s="5" t="s">
        <v>23</v>
      </c>
      <c r="J2325" s="13" t="s">
        <v>2772</v>
      </c>
      <c r="K2325" s="13" t="s">
        <v>216</v>
      </c>
      <c r="L2325" s="14">
        <v>25</v>
      </c>
      <c r="M2325" s="14">
        <v>25</v>
      </c>
      <c r="N2325" s="14">
        <v>26</v>
      </c>
      <c r="O2325" s="72">
        <v>10</v>
      </c>
      <c r="P2325" s="72"/>
      <c r="Q2325" s="70" t="s">
        <v>69</v>
      </c>
      <c r="R2325" s="70"/>
      <c r="S2325" s="15">
        <v>-60</v>
      </c>
      <c r="T2325" s="71" t="s">
        <v>3322</v>
      </c>
      <c r="U2325" s="71"/>
    </row>
    <row r="2326" spans="1:21">
      <c r="A2326" s="2"/>
      <c r="B2326" s="5" t="s">
        <v>29</v>
      </c>
      <c r="C2326" s="14">
        <v>91625622</v>
      </c>
      <c r="D2326" s="14">
        <v>127081675</v>
      </c>
      <c r="E2326" s="14">
        <f>D2326-C2326</f>
        <v>35456053</v>
      </c>
      <c r="F2326" s="53">
        <f>IFERROR((D2326/C2326-1)*100,0)</f>
        <v>38.696657360754408</v>
      </c>
      <c r="G2326" s="14">
        <v>205895388</v>
      </c>
      <c r="H2326" s="53">
        <v>61.7</v>
      </c>
      <c r="I2326" s="5" t="s">
        <v>18</v>
      </c>
      <c r="J2326" s="13" t="s">
        <v>18</v>
      </c>
      <c r="K2326" s="13" t="s">
        <v>18</v>
      </c>
      <c r="L2326" s="14"/>
      <c r="M2326" s="14"/>
      <c r="N2326" s="14"/>
      <c r="O2326" s="72"/>
      <c r="P2326" s="72"/>
      <c r="Q2326" s="70" t="s">
        <v>18</v>
      </c>
      <c r="R2326" s="70"/>
      <c r="S2326" s="12" t="s">
        <v>18</v>
      </c>
      <c r="T2326" s="71" t="s">
        <v>18</v>
      </c>
      <c r="U2326" s="71"/>
    </row>
    <row r="2327" spans="1:21" ht="25.5">
      <c r="A2327" s="11" t="s">
        <v>2773</v>
      </c>
      <c r="B2327" s="5" t="s">
        <v>18</v>
      </c>
      <c r="C2327" s="14"/>
      <c r="D2327" s="14"/>
      <c r="E2327" s="14"/>
      <c r="F2327" s="53" t="s">
        <v>18</v>
      </c>
      <c r="G2327" s="14"/>
      <c r="H2327" s="53" t="s">
        <v>18</v>
      </c>
      <c r="I2327" s="5" t="s">
        <v>18</v>
      </c>
      <c r="J2327" s="13" t="s">
        <v>18</v>
      </c>
      <c r="K2327" s="13" t="s">
        <v>18</v>
      </c>
      <c r="L2327" s="14"/>
      <c r="M2327" s="14"/>
      <c r="N2327" s="14"/>
      <c r="O2327" s="72"/>
      <c r="P2327" s="72"/>
      <c r="Q2327" s="70" t="s">
        <v>18</v>
      </c>
      <c r="R2327" s="70"/>
      <c r="S2327" s="12" t="s">
        <v>18</v>
      </c>
      <c r="T2327" s="71" t="s">
        <v>18</v>
      </c>
      <c r="U2327" s="71"/>
    </row>
    <row r="2328" spans="1:21">
      <c r="A2328" s="13" t="s">
        <v>2774</v>
      </c>
      <c r="B2328" s="5" t="s">
        <v>63</v>
      </c>
      <c r="C2328" s="14">
        <v>279088212</v>
      </c>
      <c r="D2328" s="14">
        <v>372975824</v>
      </c>
      <c r="E2328" s="14">
        <f>D2328-C2328</f>
        <v>93887612</v>
      </c>
      <c r="F2328" s="53">
        <f>IFERROR((D2328/C2328-1)*100,0)</f>
        <v>33.640837542790948</v>
      </c>
      <c r="G2328" s="14">
        <v>610496765</v>
      </c>
      <c r="H2328" s="53">
        <v>61.1</v>
      </c>
      <c r="I2328" s="5" t="s">
        <v>18</v>
      </c>
      <c r="J2328" s="13" t="s">
        <v>18</v>
      </c>
      <c r="K2328" s="13" t="s">
        <v>18</v>
      </c>
      <c r="L2328" s="14"/>
      <c r="M2328" s="14"/>
      <c r="N2328" s="14"/>
      <c r="O2328" s="72"/>
      <c r="P2328" s="72"/>
      <c r="Q2328" s="70" t="s">
        <v>18</v>
      </c>
      <c r="R2328" s="70"/>
      <c r="S2328" s="12" t="s">
        <v>18</v>
      </c>
      <c r="T2328" s="71" t="s">
        <v>18</v>
      </c>
      <c r="U2328" s="71"/>
    </row>
    <row r="2329" spans="1:21" ht="14.25" customHeight="1">
      <c r="A2329" s="13" t="s">
        <v>2775</v>
      </c>
      <c r="B2329" s="5" t="s">
        <v>18</v>
      </c>
      <c r="C2329" s="14"/>
      <c r="D2329" s="14"/>
      <c r="E2329" s="14"/>
      <c r="F2329" s="53" t="s">
        <v>18</v>
      </c>
      <c r="G2329" s="14"/>
      <c r="H2329" s="53" t="s">
        <v>18</v>
      </c>
      <c r="I2329" s="5" t="s">
        <v>23</v>
      </c>
      <c r="J2329" s="13" t="s">
        <v>699</v>
      </c>
      <c r="K2329" s="13" t="s">
        <v>700</v>
      </c>
      <c r="L2329" s="14">
        <v>1450</v>
      </c>
      <c r="M2329" s="14">
        <v>1080</v>
      </c>
      <c r="N2329" s="14">
        <v>1093</v>
      </c>
      <c r="O2329" s="72">
        <v>917</v>
      </c>
      <c r="P2329" s="72"/>
      <c r="Q2329" s="74">
        <v>63.2</v>
      </c>
      <c r="R2329" s="74"/>
      <c r="S2329" s="15">
        <v>-15.1</v>
      </c>
      <c r="T2329" s="71" t="s">
        <v>3323</v>
      </c>
      <c r="U2329" s="71"/>
    </row>
    <row r="2330" spans="1:21" ht="14.25" customHeight="1">
      <c r="A2330" s="2"/>
      <c r="B2330" s="5" t="s">
        <v>18</v>
      </c>
      <c r="C2330" s="14"/>
      <c r="D2330" s="14"/>
      <c r="E2330" s="14"/>
      <c r="F2330" s="53" t="s">
        <v>18</v>
      </c>
      <c r="G2330" s="14"/>
      <c r="H2330" s="53" t="s">
        <v>18</v>
      </c>
      <c r="I2330" s="5" t="s">
        <v>23</v>
      </c>
      <c r="J2330" s="13" t="s">
        <v>842</v>
      </c>
      <c r="K2330" s="13" t="s">
        <v>66</v>
      </c>
      <c r="L2330" s="14">
        <v>168000</v>
      </c>
      <c r="M2330" s="14">
        <v>125000</v>
      </c>
      <c r="N2330" s="14">
        <v>93170</v>
      </c>
      <c r="O2330" s="72">
        <v>98938</v>
      </c>
      <c r="P2330" s="72"/>
      <c r="Q2330" s="74">
        <v>58.9</v>
      </c>
      <c r="R2330" s="74"/>
      <c r="S2330" s="15">
        <v>-20.8</v>
      </c>
      <c r="T2330" s="71" t="s">
        <v>3324</v>
      </c>
      <c r="U2330" s="71"/>
    </row>
    <row r="2331" spans="1:21" ht="14.25" customHeight="1">
      <c r="A2331" s="2"/>
      <c r="B2331" s="5" t="s">
        <v>18</v>
      </c>
      <c r="C2331" s="14"/>
      <c r="D2331" s="14"/>
      <c r="E2331" s="14"/>
      <c r="F2331" s="53" t="s">
        <v>18</v>
      </c>
      <c r="G2331" s="14"/>
      <c r="H2331" s="53" t="s">
        <v>18</v>
      </c>
      <c r="I2331" s="5" t="s">
        <v>23</v>
      </c>
      <c r="J2331" s="13" t="s">
        <v>2776</v>
      </c>
      <c r="K2331" s="13" t="s">
        <v>1989</v>
      </c>
      <c r="L2331" s="14">
        <v>1620</v>
      </c>
      <c r="M2331" s="14">
        <v>1220</v>
      </c>
      <c r="N2331" s="14">
        <v>1064</v>
      </c>
      <c r="O2331" s="72">
        <v>1218</v>
      </c>
      <c r="P2331" s="72"/>
      <c r="Q2331" s="74">
        <v>75.2</v>
      </c>
      <c r="R2331" s="74"/>
      <c r="S2331" s="15">
        <v>-0.2</v>
      </c>
      <c r="T2331" s="71" t="s">
        <v>3325</v>
      </c>
      <c r="U2331" s="71"/>
    </row>
    <row r="2332" spans="1:21" ht="14.25" customHeight="1">
      <c r="A2332" s="2"/>
      <c r="B2332" s="5" t="s">
        <v>18</v>
      </c>
      <c r="C2332" s="14"/>
      <c r="D2332" s="14"/>
      <c r="E2332" s="14"/>
      <c r="F2332" s="53" t="s">
        <v>18</v>
      </c>
      <c r="G2332" s="14"/>
      <c r="H2332" s="53" t="s">
        <v>18</v>
      </c>
      <c r="I2332" s="5" t="s">
        <v>23</v>
      </c>
      <c r="J2332" s="13" t="s">
        <v>2777</v>
      </c>
      <c r="K2332" s="13" t="s">
        <v>66</v>
      </c>
      <c r="L2332" s="14">
        <v>51000</v>
      </c>
      <c r="M2332" s="14">
        <v>40000</v>
      </c>
      <c r="N2332" s="14">
        <v>16393</v>
      </c>
      <c r="O2332" s="72">
        <v>22826</v>
      </c>
      <c r="P2332" s="72"/>
      <c r="Q2332" s="74">
        <v>44.8</v>
      </c>
      <c r="R2332" s="74"/>
      <c r="S2332" s="15">
        <v>-42.9</v>
      </c>
      <c r="T2332" s="71" t="s">
        <v>3326</v>
      </c>
      <c r="U2332" s="71"/>
    </row>
    <row r="2333" spans="1:21" ht="14.25" customHeight="1">
      <c r="A2333" s="2"/>
      <c r="B2333" s="5" t="s">
        <v>18</v>
      </c>
      <c r="C2333" s="14"/>
      <c r="D2333" s="14"/>
      <c r="E2333" s="14"/>
      <c r="F2333" s="53" t="s">
        <v>18</v>
      </c>
      <c r="G2333" s="14"/>
      <c r="H2333" s="53" t="s">
        <v>18</v>
      </c>
      <c r="I2333" s="5" t="s">
        <v>23</v>
      </c>
      <c r="J2333" s="13" t="s">
        <v>2778</v>
      </c>
      <c r="K2333" s="13" t="s">
        <v>2030</v>
      </c>
      <c r="L2333" s="14">
        <v>220</v>
      </c>
      <c r="M2333" s="14">
        <v>223</v>
      </c>
      <c r="N2333" s="14">
        <v>208</v>
      </c>
      <c r="O2333" s="72">
        <v>204</v>
      </c>
      <c r="P2333" s="72"/>
      <c r="Q2333" s="70" t="s">
        <v>69</v>
      </c>
      <c r="R2333" s="70"/>
      <c r="S2333" s="15">
        <v>-8.5</v>
      </c>
      <c r="T2333" s="71" t="s">
        <v>3327</v>
      </c>
      <c r="U2333" s="71"/>
    </row>
    <row r="2334" spans="1:21" ht="14.25" customHeight="1">
      <c r="A2334" s="2"/>
      <c r="B2334" s="5" t="s">
        <v>18</v>
      </c>
      <c r="C2334" s="14"/>
      <c r="D2334" s="14"/>
      <c r="E2334" s="14"/>
      <c r="F2334" s="53" t="s">
        <v>18</v>
      </c>
      <c r="G2334" s="14"/>
      <c r="H2334" s="53" t="s">
        <v>18</v>
      </c>
      <c r="I2334" s="5" t="s">
        <v>23</v>
      </c>
      <c r="J2334" s="13" t="s">
        <v>2779</v>
      </c>
      <c r="K2334" s="13" t="s">
        <v>71</v>
      </c>
      <c r="L2334" s="14">
        <v>37</v>
      </c>
      <c r="M2334" s="14">
        <v>37</v>
      </c>
      <c r="N2334" s="14">
        <v>52</v>
      </c>
      <c r="O2334" s="72">
        <v>53</v>
      </c>
      <c r="P2334" s="72"/>
      <c r="Q2334" s="70" t="s">
        <v>69</v>
      </c>
      <c r="R2334" s="70"/>
      <c r="S2334" s="15">
        <v>43.2</v>
      </c>
      <c r="T2334" s="71" t="s">
        <v>3328</v>
      </c>
      <c r="U2334" s="71"/>
    </row>
    <row r="2335" spans="1:21">
      <c r="A2335" s="2"/>
      <c r="B2335" s="5" t="s">
        <v>29</v>
      </c>
      <c r="C2335" s="14">
        <v>279088212</v>
      </c>
      <c r="D2335" s="14">
        <v>372975824</v>
      </c>
      <c r="E2335" s="14">
        <f>D2335-C2335</f>
        <v>93887612</v>
      </c>
      <c r="F2335" s="53">
        <f>IFERROR((D2335/C2335-1)*100,0)</f>
        <v>33.640837542790948</v>
      </c>
      <c r="G2335" s="14">
        <v>610496765</v>
      </c>
      <c r="H2335" s="53">
        <v>61.1</v>
      </c>
      <c r="I2335" s="5" t="s">
        <v>18</v>
      </c>
      <c r="J2335" s="13" t="s">
        <v>18</v>
      </c>
      <c r="K2335" s="13" t="s">
        <v>18</v>
      </c>
      <c r="L2335" s="14"/>
      <c r="M2335" s="14"/>
      <c r="N2335" s="14"/>
      <c r="O2335" s="72"/>
      <c r="P2335" s="72"/>
      <c r="Q2335" s="70" t="s">
        <v>18</v>
      </c>
      <c r="R2335" s="70"/>
      <c r="S2335" s="12" t="s">
        <v>18</v>
      </c>
      <c r="T2335" s="71" t="s">
        <v>18</v>
      </c>
      <c r="U2335" s="71"/>
    </row>
    <row r="2336" spans="1:21" ht="25.5">
      <c r="A2336" s="11" t="s">
        <v>2780</v>
      </c>
      <c r="B2336" s="5" t="s">
        <v>18</v>
      </c>
      <c r="C2336" s="14"/>
      <c r="D2336" s="14"/>
      <c r="E2336" s="14"/>
      <c r="F2336" s="53" t="s">
        <v>18</v>
      </c>
      <c r="G2336" s="14"/>
      <c r="H2336" s="53" t="s">
        <v>18</v>
      </c>
      <c r="I2336" s="5" t="s">
        <v>18</v>
      </c>
      <c r="J2336" s="13" t="s">
        <v>18</v>
      </c>
      <c r="K2336" s="13" t="s">
        <v>18</v>
      </c>
      <c r="L2336" s="14"/>
      <c r="M2336" s="14"/>
      <c r="N2336" s="14"/>
      <c r="O2336" s="72"/>
      <c r="P2336" s="72"/>
      <c r="Q2336" s="70" t="s">
        <v>18</v>
      </c>
      <c r="R2336" s="70"/>
      <c r="S2336" s="12" t="s">
        <v>18</v>
      </c>
      <c r="T2336" s="71" t="s">
        <v>18</v>
      </c>
      <c r="U2336" s="71"/>
    </row>
    <row r="2337" spans="1:21" ht="38.25">
      <c r="A2337" s="13" t="s">
        <v>2781</v>
      </c>
      <c r="B2337" s="5" t="s">
        <v>63</v>
      </c>
      <c r="C2337" s="14">
        <v>7055468</v>
      </c>
      <c r="D2337" s="14">
        <v>4656112</v>
      </c>
      <c r="E2337" s="14">
        <f>D2337-C2337</f>
        <v>-2399356</v>
      </c>
      <c r="F2337" s="53">
        <f>IFERROR((D2337/C2337-1)*100,0)</f>
        <v>-34.007042481094096</v>
      </c>
      <c r="G2337" s="14">
        <v>10825930</v>
      </c>
      <c r="H2337" s="53">
        <v>43</v>
      </c>
      <c r="I2337" s="5" t="s">
        <v>18</v>
      </c>
      <c r="J2337" s="13" t="s">
        <v>18</v>
      </c>
      <c r="K2337" s="13" t="s">
        <v>18</v>
      </c>
      <c r="L2337" s="14"/>
      <c r="M2337" s="14"/>
      <c r="N2337" s="14"/>
      <c r="O2337" s="72"/>
      <c r="P2337" s="72"/>
      <c r="Q2337" s="70" t="s">
        <v>18</v>
      </c>
      <c r="R2337" s="70"/>
      <c r="S2337" s="12" t="s">
        <v>18</v>
      </c>
      <c r="T2337" s="71" t="s">
        <v>18</v>
      </c>
      <c r="U2337" s="71"/>
    </row>
    <row r="2338" spans="1:21" ht="14.25" customHeight="1">
      <c r="A2338" s="13" t="s">
        <v>2782</v>
      </c>
      <c r="B2338" s="5" t="s">
        <v>18</v>
      </c>
      <c r="C2338" s="14"/>
      <c r="D2338" s="14"/>
      <c r="E2338" s="14"/>
      <c r="F2338" s="53" t="s">
        <v>18</v>
      </c>
      <c r="G2338" s="14"/>
      <c r="H2338" s="53" t="s">
        <v>18</v>
      </c>
      <c r="I2338" s="5" t="s">
        <v>23</v>
      </c>
      <c r="J2338" s="13" t="s">
        <v>1587</v>
      </c>
      <c r="K2338" s="13" t="s">
        <v>2783</v>
      </c>
      <c r="L2338" s="14">
        <v>21250</v>
      </c>
      <c r="M2338" s="14">
        <v>16426</v>
      </c>
      <c r="N2338" s="14">
        <v>18431</v>
      </c>
      <c r="O2338" s="72">
        <v>17002</v>
      </c>
      <c r="P2338" s="72"/>
      <c r="Q2338" s="74">
        <v>80</v>
      </c>
      <c r="R2338" s="74"/>
      <c r="S2338" s="15">
        <v>3.5</v>
      </c>
      <c r="T2338" s="71" t="s">
        <v>2784</v>
      </c>
      <c r="U2338" s="71"/>
    </row>
    <row r="2339" spans="1:21" ht="14.25" customHeight="1">
      <c r="A2339" s="2"/>
      <c r="B2339" s="5" t="s">
        <v>18</v>
      </c>
      <c r="C2339" s="14"/>
      <c r="D2339" s="14"/>
      <c r="E2339" s="14"/>
      <c r="F2339" s="53" t="s">
        <v>18</v>
      </c>
      <c r="G2339" s="14"/>
      <c r="H2339" s="53" t="s">
        <v>18</v>
      </c>
      <c r="I2339" s="5" t="s">
        <v>23</v>
      </c>
      <c r="J2339" s="13" t="s">
        <v>2785</v>
      </c>
      <c r="K2339" s="13" t="s">
        <v>2449</v>
      </c>
      <c r="L2339" s="14">
        <v>2640</v>
      </c>
      <c r="M2339" s="14">
        <v>2178</v>
      </c>
      <c r="N2339" s="14">
        <v>2500</v>
      </c>
      <c r="O2339" s="72">
        <v>2367</v>
      </c>
      <c r="P2339" s="72"/>
      <c r="Q2339" s="74">
        <v>89.7</v>
      </c>
      <c r="R2339" s="74"/>
      <c r="S2339" s="15">
        <v>8.6999999999999993</v>
      </c>
      <c r="T2339" s="71" t="s">
        <v>3329</v>
      </c>
      <c r="U2339" s="71"/>
    </row>
    <row r="2340" spans="1:21" ht="28.5" customHeight="1">
      <c r="A2340" s="2"/>
      <c r="B2340" s="5" t="s">
        <v>18</v>
      </c>
      <c r="C2340" s="14"/>
      <c r="D2340" s="14"/>
      <c r="E2340" s="14"/>
      <c r="F2340" s="53" t="s">
        <v>18</v>
      </c>
      <c r="G2340" s="14"/>
      <c r="H2340" s="53" t="s">
        <v>18</v>
      </c>
      <c r="I2340" s="5" t="s">
        <v>23</v>
      </c>
      <c r="J2340" s="13" t="s">
        <v>2785</v>
      </c>
      <c r="K2340" s="13" t="s">
        <v>2786</v>
      </c>
      <c r="L2340" s="14">
        <v>40</v>
      </c>
      <c r="M2340" s="14">
        <v>30</v>
      </c>
      <c r="N2340" s="14">
        <v>20</v>
      </c>
      <c r="O2340" s="72">
        <v>17</v>
      </c>
      <c r="P2340" s="72"/>
      <c r="Q2340" s="74">
        <v>42.5</v>
      </c>
      <c r="R2340" s="74"/>
      <c r="S2340" s="15">
        <v>-43.3</v>
      </c>
      <c r="T2340" s="71" t="s">
        <v>3330</v>
      </c>
      <c r="U2340" s="71"/>
    </row>
    <row r="2341" spans="1:21" ht="14.25" customHeight="1">
      <c r="A2341" s="2"/>
      <c r="B2341" s="5" t="s">
        <v>18</v>
      </c>
      <c r="C2341" s="14"/>
      <c r="D2341" s="14"/>
      <c r="E2341" s="14"/>
      <c r="F2341" s="53" t="s">
        <v>18</v>
      </c>
      <c r="G2341" s="14"/>
      <c r="H2341" s="53" t="s">
        <v>18</v>
      </c>
      <c r="I2341" s="5" t="s">
        <v>23</v>
      </c>
      <c r="J2341" s="13" t="s">
        <v>2787</v>
      </c>
      <c r="K2341" s="13" t="s">
        <v>2788</v>
      </c>
      <c r="L2341" s="14">
        <v>6610</v>
      </c>
      <c r="M2341" s="14">
        <v>5194</v>
      </c>
      <c r="N2341" s="14">
        <v>5925</v>
      </c>
      <c r="O2341" s="72">
        <v>6830</v>
      </c>
      <c r="P2341" s="72"/>
      <c r="Q2341" s="74">
        <v>103.3</v>
      </c>
      <c r="R2341" s="74"/>
      <c r="S2341" s="15">
        <v>31.5</v>
      </c>
      <c r="T2341" s="71" t="s">
        <v>2789</v>
      </c>
      <c r="U2341" s="71"/>
    </row>
    <row r="2342" spans="1:21" ht="28.5" customHeight="1">
      <c r="A2342" s="2"/>
      <c r="B2342" s="5" t="s">
        <v>18</v>
      </c>
      <c r="C2342" s="14"/>
      <c r="D2342" s="14"/>
      <c r="E2342" s="14"/>
      <c r="F2342" s="53" t="s">
        <v>18</v>
      </c>
      <c r="G2342" s="14"/>
      <c r="H2342" s="53" t="s">
        <v>18</v>
      </c>
      <c r="I2342" s="5" t="s">
        <v>23</v>
      </c>
      <c r="J2342" s="13" t="s">
        <v>2787</v>
      </c>
      <c r="K2342" s="13" t="s">
        <v>2790</v>
      </c>
      <c r="L2342" s="14">
        <v>240</v>
      </c>
      <c r="M2342" s="14">
        <v>180</v>
      </c>
      <c r="N2342" s="14">
        <v>210</v>
      </c>
      <c r="O2342" s="72">
        <v>255</v>
      </c>
      <c r="P2342" s="72"/>
      <c r="Q2342" s="74">
        <v>106.3</v>
      </c>
      <c r="R2342" s="74"/>
      <c r="S2342" s="15">
        <v>41.7</v>
      </c>
      <c r="T2342" s="71" t="s">
        <v>3331</v>
      </c>
      <c r="U2342" s="71"/>
    </row>
    <row r="2343" spans="1:21" ht="28.5" customHeight="1">
      <c r="A2343" s="2"/>
      <c r="B2343" s="5" t="s">
        <v>18</v>
      </c>
      <c r="C2343" s="14"/>
      <c r="D2343" s="14"/>
      <c r="E2343" s="14"/>
      <c r="F2343" s="53" t="s">
        <v>18</v>
      </c>
      <c r="G2343" s="14"/>
      <c r="H2343" s="53" t="s">
        <v>18</v>
      </c>
      <c r="I2343" s="5" t="s">
        <v>23</v>
      </c>
      <c r="J2343" s="13" t="s">
        <v>2787</v>
      </c>
      <c r="K2343" s="13" t="s">
        <v>2791</v>
      </c>
      <c r="L2343" s="14">
        <v>1700</v>
      </c>
      <c r="M2343" s="14">
        <v>1245</v>
      </c>
      <c r="N2343" s="14">
        <v>1260</v>
      </c>
      <c r="O2343" s="72">
        <v>823</v>
      </c>
      <c r="P2343" s="72"/>
      <c r="Q2343" s="74">
        <v>48.4</v>
      </c>
      <c r="R2343" s="74"/>
      <c r="S2343" s="15">
        <v>-33.9</v>
      </c>
      <c r="T2343" s="71" t="s">
        <v>2792</v>
      </c>
      <c r="U2343" s="71"/>
    </row>
    <row r="2344" spans="1:21" ht="14.25" customHeight="1">
      <c r="A2344" s="2"/>
      <c r="B2344" s="5" t="s">
        <v>18</v>
      </c>
      <c r="C2344" s="14"/>
      <c r="D2344" s="14"/>
      <c r="E2344" s="14"/>
      <c r="F2344" s="53" t="s">
        <v>18</v>
      </c>
      <c r="G2344" s="14"/>
      <c r="H2344" s="53" t="s">
        <v>18</v>
      </c>
      <c r="I2344" s="5" t="s">
        <v>23</v>
      </c>
      <c r="J2344" s="13" t="s">
        <v>2793</v>
      </c>
      <c r="K2344" s="13" t="s">
        <v>2794</v>
      </c>
      <c r="L2344" s="14">
        <v>50</v>
      </c>
      <c r="M2344" s="14">
        <v>37</v>
      </c>
      <c r="N2344" s="14">
        <v>49</v>
      </c>
      <c r="O2344" s="72">
        <v>83</v>
      </c>
      <c r="P2344" s="72"/>
      <c r="Q2344" s="74">
        <v>166</v>
      </c>
      <c r="R2344" s="74"/>
      <c r="S2344" s="15">
        <v>124.3</v>
      </c>
      <c r="T2344" s="71" t="s">
        <v>2795</v>
      </c>
      <c r="U2344" s="71"/>
    </row>
    <row r="2345" spans="1:21">
      <c r="A2345" s="2"/>
      <c r="B2345" s="5" t="s">
        <v>29</v>
      </c>
      <c r="C2345" s="14">
        <v>7055468</v>
      </c>
      <c r="D2345" s="14">
        <v>4656112</v>
      </c>
      <c r="E2345" s="14">
        <f t="shared" ref="E2345:E2346" si="565">D2345-C2345</f>
        <v>-2399356</v>
      </c>
      <c r="F2345" s="53">
        <f t="shared" ref="F2345:F2346" si="566">IFERROR((D2345/C2345-1)*100,0)</f>
        <v>-34.007042481094096</v>
      </c>
      <c r="G2345" s="14">
        <v>10825930</v>
      </c>
      <c r="H2345" s="53">
        <v>43</v>
      </c>
      <c r="I2345" s="5" t="s">
        <v>18</v>
      </c>
      <c r="J2345" s="13" t="s">
        <v>18</v>
      </c>
      <c r="K2345" s="13" t="s">
        <v>18</v>
      </c>
      <c r="L2345" s="14"/>
      <c r="M2345" s="14"/>
      <c r="N2345" s="14"/>
      <c r="O2345" s="72"/>
      <c r="P2345" s="72"/>
      <c r="Q2345" s="70" t="s">
        <v>18</v>
      </c>
      <c r="R2345" s="70"/>
      <c r="S2345" s="12" t="s">
        <v>18</v>
      </c>
      <c r="T2345" s="71" t="s">
        <v>18</v>
      </c>
      <c r="U2345" s="71"/>
    </row>
    <row r="2346" spans="1:21" ht="25.5">
      <c r="A2346" s="13" t="s">
        <v>2796</v>
      </c>
      <c r="B2346" s="5" t="s">
        <v>63</v>
      </c>
      <c r="C2346" s="14">
        <v>2385351</v>
      </c>
      <c r="D2346" s="14">
        <v>3485859</v>
      </c>
      <c r="E2346" s="14">
        <f t="shared" si="565"/>
        <v>1100508</v>
      </c>
      <c r="F2346" s="53">
        <f t="shared" si="566"/>
        <v>46.136103240152067</v>
      </c>
      <c r="G2346" s="14">
        <v>10116724</v>
      </c>
      <c r="H2346" s="53">
        <v>34.5</v>
      </c>
      <c r="I2346" s="5" t="s">
        <v>18</v>
      </c>
      <c r="J2346" s="13" t="s">
        <v>18</v>
      </c>
      <c r="K2346" s="13" t="s">
        <v>18</v>
      </c>
      <c r="L2346" s="14"/>
      <c r="M2346" s="14"/>
      <c r="N2346" s="14"/>
      <c r="O2346" s="72"/>
      <c r="P2346" s="72"/>
      <c r="Q2346" s="70" t="s">
        <v>18</v>
      </c>
      <c r="R2346" s="70"/>
      <c r="S2346" s="12" t="s">
        <v>18</v>
      </c>
      <c r="T2346" s="71" t="s">
        <v>18</v>
      </c>
      <c r="U2346" s="71"/>
    </row>
    <row r="2347" spans="1:21" ht="14.25" customHeight="1">
      <c r="A2347" s="13" t="s">
        <v>2797</v>
      </c>
      <c r="B2347" s="5" t="s">
        <v>18</v>
      </c>
      <c r="C2347" s="14"/>
      <c r="D2347" s="14"/>
      <c r="E2347" s="14"/>
      <c r="F2347" s="53" t="s">
        <v>18</v>
      </c>
      <c r="G2347" s="14"/>
      <c r="H2347" s="53" t="s">
        <v>18</v>
      </c>
      <c r="I2347" s="5" t="s">
        <v>23</v>
      </c>
      <c r="J2347" s="13" t="s">
        <v>233</v>
      </c>
      <c r="K2347" s="13" t="s">
        <v>98</v>
      </c>
      <c r="L2347" s="14">
        <v>6500</v>
      </c>
      <c r="M2347" s="14">
        <v>4500</v>
      </c>
      <c r="N2347" s="14">
        <v>4054</v>
      </c>
      <c r="O2347" s="72">
        <v>3535</v>
      </c>
      <c r="P2347" s="72"/>
      <c r="Q2347" s="74">
        <v>54.4</v>
      </c>
      <c r="R2347" s="74"/>
      <c r="S2347" s="15">
        <v>-21.4</v>
      </c>
      <c r="T2347" s="71" t="s">
        <v>3332</v>
      </c>
      <c r="U2347" s="71"/>
    </row>
    <row r="2348" spans="1:21" ht="14.25" customHeight="1">
      <c r="A2348" s="2"/>
      <c r="B2348" s="5" t="s">
        <v>18</v>
      </c>
      <c r="C2348" s="14"/>
      <c r="D2348" s="14"/>
      <c r="E2348" s="14"/>
      <c r="F2348" s="53" t="s">
        <v>18</v>
      </c>
      <c r="G2348" s="14"/>
      <c r="H2348" s="53" t="s">
        <v>18</v>
      </c>
      <c r="I2348" s="5" t="s">
        <v>23</v>
      </c>
      <c r="J2348" s="13" t="s">
        <v>1587</v>
      </c>
      <c r="K2348" s="13" t="s">
        <v>2783</v>
      </c>
      <c r="L2348" s="14">
        <v>83100</v>
      </c>
      <c r="M2348" s="14">
        <v>60868</v>
      </c>
      <c r="N2348" s="14">
        <v>66465</v>
      </c>
      <c r="O2348" s="72">
        <v>67180</v>
      </c>
      <c r="P2348" s="72"/>
      <c r="Q2348" s="74">
        <v>80.8</v>
      </c>
      <c r="R2348" s="74"/>
      <c r="S2348" s="15">
        <v>10.4</v>
      </c>
      <c r="T2348" s="71" t="s">
        <v>3333</v>
      </c>
      <c r="U2348" s="71"/>
    </row>
    <row r="2349" spans="1:21" ht="14.25" customHeight="1">
      <c r="A2349" s="2"/>
      <c r="B2349" s="5" t="s">
        <v>18</v>
      </c>
      <c r="C2349" s="14"/>
      <c r="D2349" s="14"/>
      <c r="E2349" s="14"/>
      <c r="F2349" s="53" t="s">
        <v>18</v>
      </c>
      <c r="G2349" s="14"/>
      <c r="H2349" s="53" t="s">
        <v>18</v>
      </c>
      <c r="I2349" s="5" t="s">
        <v>23</v>
      </c>
      <c r="J2349" s="13" t="s">
        <v>2785</v>
      </c>
      <c r="K2349" s="13" t="s">
        <v>2449</v>
      </c>
      <c r="L2349" s="14">
        <v>570</v>
      </c>
      <c r="M2349" s="14">
        <v>426</v>
      </c>
      <c r="N2349" s="14">
        <v>389</v>
      </c>
      <c r="O2349" s="72">
        <v>368</v>
      </c>
      <c r="P2349" s="72"/>
      <c r="Q2349" s="74">
        <v>64.599999999999994</v>
      </c>
      <c r="R2349" s="74"/>
      <c r="S2349" s="15">
        <v>-13.6</v>
      </c>
      <c r="T2349" s="71" t="s">
        <v>2798</v>
      </c>
      <c r="U2349" s="71"/>
    </row>
    <row r="2350" spans="1:21" ht="14.25" customHeight="1">
      <c r="A2350" s="2"/>
      <c r="B2350" s="5" t="s">
        <v>18</v>
      </c>
      <c r="C2350" s="14"/>
      <c r="D2350" s="14"/>
      <c r="E2350" s="14"/>
      <c r="F2350" s="53" t="s">
        <v>18</v>
      </c>
      <c r="G2350" s="14"/>
      <c r="H2350" s="53" t="s">
        <v>18</v>
      </c>
      <c r="I2350" s="5" t="s">
        <v>23</v>
      </c>
      <c r="J2350" s="13" t="s">
        <v>2787</v>
      </c>
      <c r="K2350" s="13" t="s">
        <v>2788</v>
      </c>
      <c r="L2350" s="14">
        <v>4508</v>
      </c>
      <c r="M2350" s="14">
        <v>3393</v>
      </c>
      <c r="N2350" s="14">
        <v>2881</v>
      </c>
      <c r="O2350" s="72">
        <v>3372</v>
      </c>
      <c r="P2350" s="72"/>
      <c r="Q2350" s="74">
        <v>74.8</v>
      </c>
      <c r="R2350" s="74"/>
      <c r="S2350" s="15">
        <v>-0.6</v>
      </c>
      <c r="T2350" s="71" t="s">
        <v>2799</v>
      </c>
      <c r="U2350" s="71"/>
    </row>
    <row r="2351" spans="1:21" ht="14.25" customHeight="1">
      <c r="A2351" s="2"/>
      <c r="B2351" s="5" t="s">
        <v>18</v>
      </c>
      <c r="C2351" s="14"/>
      <c r="D2351" s="14"/>
      <c r="E2351" s="14"/>
      <c r="F2351" s="53" t="s">
        <v>18</v>
      </c>
      <c r="G2351" s="14"/>
      <c r="H2351" s="53" t="s">
        <v>18</v>
      </c>
      <c r="I2351" s="5" t="s">
        <v>23</v>
      </c>
      <c r="J2351" s="13" t="s">
        <v>2793</v>
      </c>
      <c r="K2351" s="13" t="s">
        <v>2794</v>
      </c>
      <c r="L2351" s="14">
        <v>54</v>
      </c>
      <c r="M2351" s="14">
        <v>40</v>
      </c>
      <c r="N2351" s="14">
        <v>52</v>
      </c>
      <c r="O2351" s="72">
        <v>220</v>
      </c>
      <c r="P2351" s="72"/>
      <c r="Q2351" s="74">
        <v>407.4</v>
      </c>
      <c r="R2351" s="74"/>
      <c r="S2351" s="15">
        <v>450</v>
      </c>
      <c r="T2351" s="71" t="s">
        <v>3334</v>
      </c>
      <c r="U2351" s="71"/>
    </row>
    <row r="2352" spans="1:21">
      <c r="A2352" s="2"/>
      <c r="B2352" s="5" t="s">
        <v>29</v>
      </c>
      <c r="C2352" s="14">
        <v>2385351</v>
      </c>
      <c r="D2352" s="14">
        <v>3485859</v>
      </c>
      <c r="E2352" s="14">
        <f t="shared" ref="E2352:E2353" si="567">D2352-C2352</f>
        <v>1100508</v>
      </c>
      <c r="F2352" s="53">
        <f t="shared" ref="F2352:F2353" si="568">IFERROR((D2352/C2352-1)*100,0)</f>
        <v>46.136103240152067</v>
      </c>
      <c r="G2352" s="14">
        <v>10116724</v>
      </c>
      <c r="H2352" s="53">
        <v>34.5</v>
      </c>
      <c r="I2352" s="5" t="s">
        <v>18</v>
      </c>
      <c r="J2352" s="13" t="s">
        <v>18</v>
      </c>
      <c r="K2352" s="13" t="s">
        <v>18</v>
      </c>
      <c r="L2352" s="14"/>
      <c r="M2352" s="14"/>
      <c r="N2352" s="14"/>
      <c r="O2352" s="72"/>
      <c r="P2352" s="72"/>
      <c r="Q2352" s="70" t="s">
        <v>18</v>
      </c>
      <c r="R2352" s="70"/>
      <c r="S2352" s="12" t="s">
        <v>18</v>
      </c>
      <c r="T2352" s="71" t="s">
        <v>18</v>
      </c>
      <c r="U2352" s="71"/>
    </row>
    <row r="2353" spans="1:21" ht="25.5">
      <c r="A2353" s="13" t="s">
        <v>2800</v>
      </c>
      <c r="B2353" s="5" t="s">
        <v>63</v>
      </c>
      <c r="C2353" s="14">
        <v>389437</v>
      </c>
      <c r="D2353" s="14">
        <v>1441365</v>
      </c>
      <c r="E2353" s="14">
        <f t="shared" si="567"/>
        <v>1051928</v>
      </c>
      <c r="F2353" s="53">
        <f t="shared" si="568"/>
        <v>270.11506354044428</v>
      </c>
      <c r="G2353" s="14">
        <v>1483700</v>
      </c>
      <c r="H2353" s="53">
        <v>97.1</v>
      </c>
      <c r="I2353" s="5" t="s">
        <v>18</v>
      </c>
      <c r="J2353" s="13" t="s">
        <v>18</v>
      </c>
      <c r="K2353" s="13" t="s">
        <v>18</v>
      </c>
      <c r="L2353" s="14"/>
      <c r="M2353" s="14"/>
      <c r="N2353" s="14"/>
      <c r="O2353" s="72"/>
      <c r="P2353" s="72"/>
      <c r="Q2353" s="70" t="s">
        <v>18</v>
      </c>
      <c r="R2353" s="70"/>
      <c r="S2353" s="12" t="s">
        <v>18</v>
      </c>
      <c r="T2353" s="71" t="s">
        <v>18</v>
      </c>
      <c r="U2353" s="71"/>
    </row>
    <row r="2354" spans="1:21" ht="14.25" customHeight="1">
      <c r="A2354" s="13" t="s">
        <v>2801</v>
      </c>
      <c r="B2354" s="5" t="s">
        <v>18</v>
      </c>
      <c r="C2354" s="14"/>
      <c r="D2354" s="14"/>
      <c r="E2354" s="14"/>
      <c r="F2354" s="53" t="s">
        <v>18</v>
      </c>
      <c r="G2354" s="14"/>
      <c r="H2354" s="53" t="s">
        <v>18</v>
      </c>
      <c r="I2354" s="5" t="s">
        <v>23</v>
      </c>
      <c r="J2354" s="13" t="s">
        <v>1587</v>
      </c>
      <c r="K2354" s="13" t="s">
        <v>1197</v>
      </c>
      <c r="L2354" s="14">
        <v>22800</v>
      </c>
      <c r="M2354" s="14">
        <v>17000</v>
      </c>
      <c r="N2354" s="14">
        <v>17640</v>
      </c>
      <c r="O2354" s="72">
        <v>15951</v>
      </c>
      <c r="P2354" s="72"/>
      <c r="Q2354" s="74">
        <v>70</v>
      </c>
      <c r="R2354" s="74"/>
      <c r="S2354" s="15">
        <v>-6.2</v>
      </c>
      <c r="T2354" s="71" t="s">
        <v>2802</v>
      </c>
      <c r="U2354" s="71"/>
    </row>
    <row r="2355" spans="1:21" ht="14.25" customHeight="1">
      <c r="A2355" s="2"/>
      <c r="B2355" s="5" t="s">
        <v>18</v>
      </c>
      <c r="C2355" s="14"/>
      <c r="D2355" s="14"/>
      <c r="E2355" s="14"/>
      <c r="F2355" s="53" t="s">
        <v>18</v>
      </c>
      <c r="G2355" s="14"/>
      <c r="H2355" s="53" t="s">
        <v>18</v>
      </c>
      <c r="I2355" s="5" t="s">
        <v>23</v>
      </c>
      <c r="J2355" s="13" t="s">
        <v>2785</v>
      </c>
      <c r="K2355" s="13" t="s">
        <v>2449</v>
      </c>
      <c r="L2355" s="14">
        <v>1125</v>
      </c>
      <c r="M2355" s="14">
        <v>835</v>
      </c>
      <c r="N2355" s="14">
        <v>742</v>
      </c>
      <c r="O2355" s="72">
        <v>531</v>
      </c>
      <c r="P2355" s="72"/>
      <c r="Q2355" s="74">
        <v>47.2</v>
      </c>
      <c r="R2355" s="74"/>
      <c r="S2355" s="15">
        <v>-36.4</v>
      </c>
      <c r="T2355" s="71" t="s">
        <v>2803</v>
      </c>
      <c r="U2355" s="71"/>
    </row>
    <row r="2356" spans="1:21" ht="14.25" customHeight="1">
      <c r="A2356" s="2"/>
      <c r="B2356" s="5" t="s">
        <v>18</v>
      </c>
      <c r="C2356" s="14"/>
      <c r="D2356" s="14"/>
      <c r="E2356" s="14"/>
      <c r="F2356" s="53" t="s">
        <v>18</v>
      </c>
      <c r="G2356" s="14"/>
      <c r="H2356" s="53" t="s">
        <v>18</v>
      </c>
      <c r="I2356" s="5" t="s">
        <v>23</v>
      </c>
      <c r="J2356" s="13" t="s">
        <v>2787</v>
      </c>
      <c r="K2356" s="13" t="s">
        <v>2788</v>
      </c>
      <c r="L2356" s="14">
        <v>3100</v>
      </c>
      <c r="M2356" s="14">
        <v>2300</v>
      </c>
      <c r="N2356" s="14">
        <v>3147</v>
      </c>
      <c r="O2356" s="72">
        <v>3239</v>
      </c>
      <c r="P2356" s="72"/>
      <c r="Q2356" s="74">
        <v>104.5</v>
      </c>
      <c r="R2356" s="74"/>
      <c r="S2356" s="15">
        <v>40.799999999999997</v>
      </c>
      <c r="T2356" s="71" t="s">
        <v>3335</v>
      </c>
      <c r="U2356" s="71"/>
    </row>
    <row r="2357" spans="1:21" ht="14.25" customHeight="1">
      <c r="A2357" s="2"/>
      <c r="B2357" s="5" t="s">
        <v>18</v>
      </c>
      <c r="C2357" s="14"/>
      <c r="D2357" s="14"/>
      <c r="E2357" s="14"/>
      <c r="F2357" s="53" t="s">
        <v>18</v>
      </c>
      <c r="G2357" s="14"/>
      <c r="H2357" s="53" t="s">
        <v>18</v>
      </c>
      <c r="I2357" s="5" t="s">
        <v>23</v>
      </c>
      <c r="J2357" s="13" t="s">
        <v>2793</v>
      </c>
      <c r="K2357" s="13" t="s">
        <v>2794</v>
      </c>
      <c r="L2357" s="14">
        <v>400</v>
      </c>
      <c r="M2357" s="14">
        <v>295</v>
      </c>
      <c r="N2357" s="14">
        <v>269</v>
      </c>
      <c r="O2357" s="72">
        <v>631</v>
      </c>
      <c r="P2357" s="72"/>
      <c r="Q2357" s="74">
        <v>157.80000000000001</v>
      </c>
      <c r="R2357" s="74"/>
      <c r="S2357" s="15">
        <v>113.9</v>
      </c>
      <c r="T2357" s="71" t="s">
        <v>3336</v>
      </c>
      <c r="U2357" s="71"/>
    </row>
    <row r="2358" spans="1:21">
      <c r="A2358" s="2"/>
      <c r="B2358" s="5" t="s">
        <v>29</v>
      </c>
      <c r="C2358" s="14">
        <v>389437</v>
      </c>
      <c r="D2358" s="14">
        <v>1441365</v>
      </c>
      <c r="E2358" s="14">
        <f>D2358-C2358</f>
        <v>1051928</v>
      </c>
      <c r="F2358" s="53">
        <f>IFERROR((D2358/C2358-1)*100,0)</f>
        <v>270.11506354044428</v>
      </c>
      <c r="G2358" s="14">
        <v>1483700</v>
      </c>
      <c r="H2358" s="53">
        <v>97.1</v>
      </c>
      <c r="I2358" s="5" t="s">
        <v>18</v>
      </c>
      <c r="J2358" s="13" t="s">
        <v>18</v>
      </c>
      <c r="K2358" s="13" t="s">
        <v>18</v>
      </c>
      <c r="L2358" s="14"/>
      <c r="M2358" s="14"/>
      <c r="N2358" s="14"/>
      <c r="O2358" s="72"/>
      <c r="P2358" s="72"/>
      <c r="Q2358" s="70" t="s">
        <v>18</v>
      </c>
      <c r="R2358" s="70"/>
      <c r="S2358" s="12" t="s">
        <v>18</v>
      </c>
      <c r="T2358" s="71" t="s">
        <v>18</v>
      </c>
      <c r="U2358" s="71"/>
    </row>
    <row r="2359" spans="1:21" ht="25.5">
      <c r="A2359" s="11" t="s">
        <v>2804</v>
      </c>
      <c r="B2359" s="5" t="s">
        <v>18</v>
      </c>
      <c r="C2359" s="14"/>
      <c r="D2359" s="14"/>
      <c r="E2359" s="14"/>
      <c r="F2359" s="53" t="s">
        <v>18</v>
      </c>
      <c r="G2359" s="14"/>
      <c r="H2359" s="53" t="s">
        <v>18</v>
      </c>
      <c r="I2359" s="5" t="s">
        <v>18</v>
      </c>
      <c r="J2359" s="13" t="s">
        <v>18</v>
      </c>
      <c r="K2359" s="13" t="s">
        <v>18</v>
      </c>
      <c r="L2359" s="14"/>
      <c r="M2359" s="14"/>
      <c r="N2359" s="14"/>
      <c r="O2359" s="72"/>
      <c r="P2359" s="72"/>
      <c r="Q2359" s="70" t="s">
        <v>18</v>
      </c>
      <c r="R2359" s="70"/>
      <c r="S2359" s="12" t="s">
        <v>18</v>
      </c>
      <c r="T2359" s="71" t="s">
        <v>18</v>
      </c>
      <c r="U2359" s="71"/>
    </row>
    <row r="2360" spans="1:21" ht="25.5">
      <c r="A2360" s="13" t="s">
        <v>2805</v>
      </c>
      <c r="B2360" s="5" t="s">
        <v>63</v>
      </c>
      <c r="C2360" s="14">
        <v>76858613</v>
      </c>
      <c r="D2360" s="14">
        <v>80961943</v>
      </c>
      <c r="E2360" s="14">
        <f>D2360-C2360</f>
        <v>4103330</v>
      </c>
      <c r="F2360" s="53">
        <f>IFERROR((D2360/C2360-1)*100,0)</f>
        <v>5.3388030824860211</v>
      </c>
      <c r="G2360" s="14">
        <v>161684640</v>
      </c>
      <c r="H2360" s="53">
        <v>50.1</v>
      </c>
      <c r="I2360" s="5" t="s">
        <v>18</v>
      </c>
      <c r="J2360" s="13" t="s">
        <v>18</v>
      </c>
      <c r="K2360" s="13" t="s">
        <v>18</v>
      </c>
      <c r="L2360" s="14"/>
      <c r="M2360" s="14"/>
      <c r="N2360" s="14"/>
      <c r="O2360" s="72"/>
      <c r="P2360" s="72"/>
      <c r="Q2360" s="70" t="s">
        <v>18</v>
      </c>
      <c r="R2360" s="70"/>
      <c r="S2360" s="12" t="s">
        <v>18</v>
      </c>
      <c r="T2360" s="71" t="s">
        <v>18</v>
      </c>
      <c r="U2360" s="71"/>
    </row>
    <row r="2361" spans="1:21" ht="25.5">
      <c r="A2361" s="13" t="s">
        <v>2806</v>
      </c>
      <c r="B2361" s="5" t="s">
        <v>18</v>
      </c>
      <c r="C2361" s="14"/>
      <c r="D2361" s="14"/>
      <c r="E2361" s="14"/>
      <c r="F2361" s="53" t="s">
        <v>18</v>
      </c>
      <c r="G2361" s="14"/>
      <c r="H2361" s="53" t="s">
        <v>18</v>
      </c>
      <c r="I2361" s="5" t="s">
        <v>23</v>
      </c>
      <c r="J2361" s="13" t="s">
        <v>189</v>
      </c>
      <c r="K2361" s="13" t="s">
        <v>534</v>
      </c>
      <c r="L2361" s="14">
        <v>30</v>
      </c>
      <c r="M2361" s="14">
        <v>25</v>
      </c>
      <c r="N2361" s="14">
        <v>16</v>
      </c>
      <c r="O2361" s="72">
        <v>25</v>
      </c>
      <c r="P2361" s="72"/>
      <c r="Q2361" s="74">
        <v>83.3</v>
      </c>
      <c r="R2361" s="74"/>
      <c r="S2361" s="15">
        <v>0</v>
      </c>
      <c r="T2361" s="71" t="s">
        <v>18</v>
      </c>
      <c r="U2361" s="71"/>
    </row>
    <row r="2362" spans="1:21">
      <c r="A2362" s="2"/>
      <c r="B2362" s="5" t="s">
        <v>18</v>
      </c>
      <c r="C2362" s="14"/>
      <c r="D2362" s="14"/>
      <c r="E2362" s="14"/>
      <c r="F2362" s="53" t="s">
        <v>18</v>
      </c>
      <c r="G2362" s="14"/>
      <c r="H2362" s="53" t="s">
        <v>18</v>
      </c>
      <c r="I2362" s="5" t="s">
        <v>23</v>
      </c>
      <c r="J2362" s="13" t="s">
        <v>189</v>
      </c>
      <c r="K2362" s="13" t="s">
        <v>98</v>
      </c>
      <c r="L2362" s="14">
        <v>500</v>
      </c>
      <c r="M2362" s="14">
        <v>410</v>
      </c>
      <c r="N2362" s="14">
        <v>130</v>
      </c>
      <c r="O2362" s="72">
        <v>410</v>
      </c>
      <c r="P2362" s="72"/>
      <c r="Q2362" s="74">
        <v>82</v>
      </c>
      <c r="R2362" s="74"/>
      <c r="S2362" s="15">
        <v>0</v>
      </c>
      <c r="T2362" s="71" t="s">
        <v>18</v>
      </c>
      <c r="U2362" s="71"/>
    </row>
    <row r="2363" spans="1:21" ht="25.5">
      <c r="A2363" s="2"/>
      <c r="B2363" s="5" t="s">
        <v>18</v>
      </c>
      <c r="C2363" s="14"/>
      <c r="D2363" s="14"/>
      <c r="E2363" s="14"/>
      <c r="F2363" s="53" t="s">
        <v>18</v>
      </c>
      <c r="G2363" s="14"/>
      <c r="H2363" s="53" t="s">
        <v>18</v>
      </c>
      <c r="I2363" s="5" t="s">
        <v>23</v>
      </c>
      <c r="J2363" s="13" t="s">
        <v>2807</v>
      </c>
      <c r="K2363" s="13" t="s">
        <v>2808</v>
      </c>
      <c r="L2363" s="14">
        <v>42000</v>
      </c>
      <c r="M2363" s="14">
        <v>22000</v>
      </c>
      <c r="N2363" s="14">
        <v>25300</v>
      </c>
      <c r="O2363" s="72">
        <v>767</v>
      </c>
      <c r="P2363" s="72"/>
      <c r="Q2363" s="74">
        <v>1.8</v>
      </c>
      <c r="R2363" s="74"/>
      <c r="S2363" s="15">
        <v>-96.5</v>
      </c>
      <c r="T2363" s="71" t="s">
        <v>3337</v>
      </c>
      <c r="U2363" s="71"/>
    </row>
    <row r="2364" spans="1:21">
      <c r="A2364" s="2"/>
      <c r="B2364" s="5" t="s">
        <v>18</v>
      </c>
      <c r="C2364" s="14"/>
      <c r="D2364" s="14"/>
      <c r="E2364" s="14"/>
      <c r="F2364" s="53" t="s">
        <v>18</v>
      </c>
      <c r="G2364" s="14"/>
      <c r="H2364" s="53" t="s">
        <v>18</v>
      </c>
      <c r="I2364" s="5" t="s">
        <v>23</v>
      </c>
      <c r="J2364" s="13" t="s">
        <v>2809</v>
      </c>
      <c r="K2364" s="13" t="s">
        <v>2810</v>
      </c>
      <c r="L2364" s="14">
        <v>693</v>
      </c>
      <c r="M2364" s="14">
        <v>510</v>
      </c>
      <c r="N2364" s="14">
        <v>451</v>
      </c>
      <c r="O2364" s="72">
        <v>393</v>
      </c>
      <c r="P2364" s="72"/>
      <c r="Q2364" s="74">
        <v>56.7</v>
      </c>
      <c r="R2364" s="74"/>
      <c r="S2364" s="15">
        <v>-22.9</v>
      </c>
      <c r="T2364" s="71" t="s">
        <v>3338</v>
      </c>
      <c r="U2364" s="71"/>
    </row>
    <row r="2365" spans="1:21" ht="95.25" customHeight="1">
      <c r="A2365" s="2"/>
      <c r="B2365" s="5" t="s">
        <v>18</v>
      </c>
      <c r="C2365" s="14"/>
      <c r="D2365" s="14"/>
      <c r="E2365" s="14"/>
      <c r="F2365" s="53" t="s">
        <v>18</v>
      </c>
      <c r="G2365" s="14"/>
      <c r="H2365" s="53" t="s">
        <v>18</v>
      </c>
      <c r="I2365" s="5" t="s">
        <v>23</v>
      </c>
      <c r="J2365" s="13" t="s">
        <v>2809</v>
      </c>
      <c r="K2365" s="13" t="s">
        <v>2811</v>
      </c>
      <c r="L2365" s="14">
        <v>1940</v>
      </c>
      <c r="M2365" s="14">
        <v>1428</v>
      </c>
      <c r="N2365" s="14">
        <v>1343</v>
      </c>
      <c r="O2365" s="72">
        <v>1161</v>
      </c>
      <c r="P2365" s="72"/>
      <c r="Q2365" s="74">
        <v>59.8</v>
      </c>
      <c r="R2365" s="74"/>
      <c r="S2365" s="15">
        <v>-18.7</v>
      </c>
      <c r="T2365" s="71" t="s">
        <v>3338</v>
      </c>
      <c r="U2365" s="71"/>
    </row>
    <row r="2366" spans="1:21">
      <c r="A2366" s="2"/>
      <c r="B2366" s="5" t="s">
        <v>18</v>
      </c>
      <c r="C2366" s="14"/>
      <c r="D2366" s="14"/>
      <c r="E2366" s="14"/>
      <c r="F2366" s="53" t="s">
        <v>18</v>
      </c>
      <c r="G2366" s="14"/>
      <c r="H2366" s="53" t="s">
        <v>18</v>
      </c>
      <c r="I2366" s="5" t="s">
        <v>23</v>
      </c>
      <c r="J2366" s="13" t="s">
        <v>2812</v>
      </c>
      <c r="K2366" s="13" t="s">
        <v>2810</v>
      </c>
      <c r="L2366" s="14">
        <v>504</v>
      </c>
      <c r="M2366" s="14">
        <v>360</v>
      </c>
      <c r="N2366" s="14">
        <v>626</v>
      </c>
      <c r="O2366" s="72">
        <v>355</v>
      </c>
      <c r="P2366" s="72"/>
      <c r="Q2366" s="74">
        <v>70.400000000000006</v>
      </c>
      <c r="R2366" s="74"/>
      <c r="S2366" s="15">
        <v>-1.4</v>
      </c>
      <c r="T2366" s="71" t="s">
        <v>2467</v>
      </c>
      <c r="U2366" s="71"/>
    </row>
    <row r="2367" spans="1:21" ht="32.25" customHeight="1">
      <c r="A2367" s="2"/>
      <c r="B2367" s="5" t="s">
        <v>18</v>
      </c>
      <c r="C2367" s="14"/>
      <c r="D2367" s="14"/>
      <c r="E2367" s="14"/>
      <c r="F2367" s="53" t="s">
        <v>18</v>
      </c>
      <c r="G2367" s="14"/>
      <c r="H2367" s="53" t="s">
        <v>18</v>
      </c>
      <c r="I2367" s="5" t="s">
        <v>23</v>
      </c>
      <c r="J2367" s="13" t="s">
        <v>2812</v>
      </c>
      <c r="K2367" s="13" t="s">
        <v>2813</v>
      </c>
      <c r="L2367" s="14">
        <v>2280</v>
      </c>
      <c r="M2367" s="14">
        <v>1690</v>
      </c>
      <c r="N2367" s="14">
        <v>2134</v>
      </c>
      <c r="O2367" s="72">
        <v>1194</v>
      </c>
      <c r="P2367" s="72"/>
      <c r="Q2367" s="74">
        <v>52.4</v>
      </c>
      <c r="R2367" s="74"/>
      <c r="S2367" s="15">
        <v>-29.3</v>
      </c>
      <c r="T2367" s="71" t="s">
        <v>2814</v>
      </c>
      <c r="U2367" s="71"/>
    </row>
    <row r="2368" spans="1:21" ht="56.25" customHeight="1">
      <c r="A2368" s="2"/>
      <c r="B2368" s="5" t="s">
        <v>18</v>
      </c>
      <c r="C2368" s="14"/>
      <c r="D2368" s="14"/>
      <c r="E2368" s="14"/>
      <c r="F2368" s="53" t="s">
        <v>18</v>
      </c>
      <c r="G2368" s="14"/>
      <c r="H2368" s="53" t="s">
        <v>18</v>
      </c>
      <c r="I2368" s="5" t="s">
        <v>23</v>
      </c>
      <c r="J2368" s="13" t="s">
        <v>2815</v>
      </c>
      <c r="K2368" s="13" t="s">
        <v>2816</v>
      </c>
      <c r="L2368" s="14">
        <v>1649</v>
      </c>
      <c r="M2368" s="14">
        <v>1214</v>
      </c>
      <c r="N2368" s="14">
        <v>1125</v>
      </c>
      <c r="O2368" s="72">
        <v>1010</v>
      </c>
      <c r="P2368" s="72"/>
      <c r="Q2368" s="74">
        <v>61.2</v>
      </c>
      <c r="R2368" s="74"/>
      <c r="S2368" s="15">
        <v>-16.8</v>
      </c>
      <c r="T2368" s="71" t="s">
        <v>3338</v>
      </c>
      <c r="U2368" s="71"/>
    </row>
    <row r="2369" spans="1:21">
      <c r="A2369" s="2"/>
      <c r="B2369" s="5" t="s">
        <v>18</v>
      </c>
      <c r="C2369" s="14"/>
      <c r="D2369" s="14"/>
      <c r="E2369" s="14"/>
      <c r="F2369" s="53" t="s">
        <v>18</v>
      </c>
      <c r="G2369" s="14"/>
      <c r="H2369" s="53" t="s">
        <v>18</v>
      </c>
      <c r="I2369" s="5" t="s">
        <v>23</v>
      </c>
      <c r="J2369" s="13" t="s">
        <v>2817</v>
      </c>
      <c r="K2369" s="13" t="s">
        <v>2818</v>
      </c>
      <c r="L2369" s="14">
        <v>1178</v>
      </c>
      <c r="M2369" s="14">
        <v>870</v>
      </c>
      <c r="N2369" s="14">
        <v>793</v>
      </c>
      <c r="O2369" s="72">
        <v>640</v>
      </c>
      <c r="P2369" s="72"/>
      <c r="Q2369" s="74">
        <v>54.3</v>
      </c>
      <c r="R2369" s="74"/>
      <c r="S2369" s="15">
        <v>-26.4</v>
      </c>
      <c r="T2369" s="71" t="s">
        <v>2814</v>
      </c>
      <c r="U2369" s="71"/>
    </row>
    <row r="2370" spans="1:21">
      <c r="A2370" s="2"/>
      <c r="B2370" s="5" t="s">
        <v>18</v>
      </c>
      <c r="C2370" s="14"/>
      <c r="D2370" s="14"/>
      <c r="E2370" s="14"/>
      <c r="F2370" s="53" t="s">
        <v>18</v>
      </c>
      <c r="G2370" s="14"/>
      <c r="H2370" s="53" t="s">
        <v>18</v>
      </c>
      <c r="I2370" s="5" t="s">
        <v>23</v>
      </c>
      <c r="J2370" s="13" t="s">
        <v>2819</v>
      </c>
      <c r="K2370" s="13" t="s">
        <v>244</v>
      </c>
      <c r="L2370" s="14">
        <v>45000</v>
      </c>
      <c r="M2370" s="14">
        <v>35000</v>
      </c>
      <c r="N2370" s="14">
        <v>33289</v>
      </c>
      <c r="O2370" s="72">
        <v>33547</v>
      </c>
      <c r="P2370" s="72"/>
      <c r="Q2370" s="74">
        <v>74.5</v>
      </c>
      <c r="R2370" s="74"/>
      <c r="S2370" s="15">
        <v>-4.2</v>
      </c>
      <c r="T2370" s="71" t="s">
        <v>2820</v>
      </c>
      <c r="U2370" s="71"/>
    </row>
    <row r="2371" spans="1:21">
      <c r="A2371" s="2"/>
      <c r="B2371" s="5" t="s">
        <v>18</v>
      </c>
      <c r="C2371" s="14"/>
      <c r="D2371" s="14"/>
      <c r="E2371" s="14"/>
      <c r="F2371" s="53" t="s">
        <v>18</v>
      </c>
      <c r="G2371" s="14"/>
      <c r="H2371" s="53" t="s">
        <v>18</v>
      </c>
      <c r="I2371" s="5" t="s">
        <v>23</v>
      </c>
      <c r="J2371" s="13" t="s">
        <v>2821</v>
      </c>
      <c r="K2371" s="13" t="s">
        <v>806</v>
      </c>
      <c r="L2371" s="14">
        <v>20</v>
      </c>
      <c r="M2371" s="14">
        <v>15</v>
      </c>
      <c r="N2371" s="14">
        <v>25</v>
      </c>
      <c r="O2371" s="72">
        <v>15</v>
      </c>
      <c r="P2371" s="72"/>
      <c r="Q2371" s="74">
        <v>75</v>
      </c>
      <c r="R2371" s="74"/>
      <c r="S2371" s="15">
        <v>0</v>
      </c>
      <c r="T2371" s="71" t="s">
        <v>18</v>
      </c>
      <c r="U2371" s="71"/>
    </row>
    <row r="2372" spans="1:21" ht="25.5">
      <c r="A2372" s="2"/>
      <c r="B2372" s="5" t="s">
        <v>18</v>
      </c>
      <c r="C2372" s="14"/>
      <c r="D2372" s="14"/>
      <c r="E2372" s="14"/>
      <c r="F2372" s="53" t="s">
        <v>18</v>
      </c>
      <c r="G2372" s="14"/>
      <c r="H2372" s="53" t="s">
        <v>18</v>
      </c>
      <c r="I2372" s="5" t="s">
        <v>23</v>
      </c>
      <c r="J2372" s="13" t="s">
        <v>2822</v>
      </c>
      <c r="K2372" s="13" t="s">
        <v>2823</v>
      </c>
      <c r="L2372" s="14">
        <v>110</v>
      </c>
      <c r="M2372" s="14">
        <v>75</v>
      </c>
      <c r="N2372" s="14">
        <v>77</v>
      </c>
      <c r="O2372" s="72">
        <v>73</v>
      </c>
      <c r="P2372" s="72"/>
      <c r="Q2372" s="74">
        <v>66.400000000000006</v>
      </c>
      <c r="R2372" s="74"/>
      <c r="S2372" s="15">
        <v>-2.7</v>
      </c>
      <c r="T2372" s="71" t="s">
        <v>2467</v>
      </c>
      <c r="U2372" s="71"/>
    </row>
    <row r="2373" spans="1:21" ht="25.5">
      <c r="A2373" s="2"/>
      <c r="B2373" s="5" t="s">
        <v>18</v>
      </c>
      <c r="C2373" s="14"/>
      <c r="D2373" s="14"/>
      <c r="E2373" s="14"/>
      <c r="F2373" s="53" t="s">
        <v>18</v>
      </c>
      <c r="G2373" s="14"/>
      <c r="H2373" s="53" t="s">
        <v>18</v>
      </c>
      <c r="I2373" s="5" t="s">
        <v>23</v>
      </c>
      <c r="J2373" s="13" t="s">
        <v>2822</v>
      </c>
      <c r="K2373" s="13" t="s">
        <v>2824</v>
      </c>
      <c r="L2373" s="14">
        <v>640</v>
      </c>
      <c r="M2373" s="14">
        <v>450</v>
      </c>
      <c r="N2373" s="14">
        <v>570</v>
      </c>
      <c r="O2373" s="72">
        <v>530</v>
      </c>
      <c r="P2373" s="72"/>
      <c r="Q2373" s="74">
        <v>82.8</v>
      </c>
      <c r="R2373" s="74"/>
      <c r="S2373" s="15">
        <v>17.8</v>
      </c>
      <c r="T2373" s="71" t="s">
        <v>2825</v>
      </c>
      <c r="U2373" s="71"/>
    </row>
    <row r="2374" spans="1:21">
      <c r="A2374" s="2"/>
      <c r="B2374" s="5" t="s">
        <v>29</v>
      </c>
      <c r="C2374" s="14">
        <v>76858613</v>
      </c>
      <c r="D2374" s="14">
        <v>80961943</v>
      </c>
      <c r="E2374" s="14">
        <f>D2374-C2374</f>
        <v>4103330</v>
      </c>
      <c r="F2374" s="53">
        <f>IFERROR((D2374/C2374-1)*100,0)</f>
        <v>5.3388030824860211</v>
      </c>
      <c r="G2374" s="14">
        <v>161684640</v>
      </c>
      <c r="H2374" s="53">
        <v>50.1</v>
      </c>
      <c r="I2374" s="5" t="s">
        <v>18</v>
      </c>
      <c r="J2374" s="13" t="s">
        <v>18</v>
      </c>
      <c r="K2374" s="13" t="s">
        <v>18</v>
      </c>
      <c r="L2374" s="14"/>
      <c r="M2374" s="14"/>
      <c r="N2374" s="14"/>
      <c r="O2374" s="72"/>
      <c r="P2374" s="72"/>
      <c r="Q2374" s="70" t="s">
        <v>18</v>
      </c>
      <c r="R2374" s="70"/>
      <c r="S2374" s="12" t="s">
        <v>18</v>
      </c>
      <c r="T2374" s="71" t="s">
        <v>18</v>
      </c>
      <c r="U2374" s="71"/>
    </row>
    <row r="2375" spans="1:21" ht="38.25">
      <c r="A2375" s="11" t="s">
        <v>2826</v>
      </c>
      <c r="B2375" s="5" t="s">
        <v>18</v>
      </c>
      <c r="C2375" s="14"/>
      <c r="D2375" s="14"/>
      <c r="E2375" s="14"/>
      <c r="F2375" s="53" t="s">
        <v>18</v>
      </c>
      <c r="G2375" s="14"/>
      <c r="H2375" s="53" t="s">
        <v>18</v>
      </c>
      <c r="I2375" s="5" t="s">
        <v>18</v>
      </c>
      <c r="J2375" s="13" t="s">
        <v>18</v>
      </c>
      <c r="K2375" s="13" t="s">
        <v>18</v>
      </c>
      <c r="L2375" s="14"/>
      <c r="M2375" s="14"/>
      <c r="N2375" s="14"/>
      <c r="O2375" s="72"/>
      <c r="P2375" s="72"/>
      <c r="Q2375" s="70" t="s">
        <v>18</v>
      </c>
      <c r="R2375" s="70"/>
      <c r="S2375" s="12" t="s">
        <v>18</v>
      </c>
      <c r="T2375" s="71" t="s">
        <v>18</v>
      </c>
      <c r="U2375" s="71"/>
    </row>
    <row r="2376" spans="1:21" ht="25.5">
      <c r="A2376" s="13" t="s">
        <v>2827</v>
      </c>
      <c r="B2376" s="5" t="s">
        <v>310</v>
      </c>
      <c r="C2376" s="14">
        <v>26998758</v>
      </c>
      <c r="D2376" s="14">
        <v>37311938</v>
      </c>
      <c r="E2376" s="14">
        <f>D2376-C2376</f>
        <v>10313180</v>
      </c>
      <c r="F2376" s="53">
        <f>IFERROR((D2376/C2376-1)*100,0)</f>
        <v>38.198720104087755</v>
      </c>
      <c r="G2376" s="14">
        <v>48830424</v>
      </c>
      <c r="H2376" s="53">
        <v>76.400000000000006</v>
      </c>
      <c r="I2376" s="5" t="s">
        <v>18</v>
      </c>
      <c r="J2376" s="13" t="s">
        <v>18</v>
      </c>
      <c r="K2376" s="13" t="s">
        <v>18</v>
      </c>
      <c r="L2376" s="14"/>
      <c r="M2376" s="14"/>
      <c r="N2376" s="14"/>
      <c r="O2376" s="72"/>
      <c r="P2376" s="72"/>
      <c r="Q2376" s="70" t="s">
        <v>18</v>
      </c>
      <c r="R2376" s="70"/>
      <c r="S2376" s="12" t="s">
        <v>18</v>
      </c>
      <c r="T2376" s="71" t="s">
        <v>18</v>
      </c>
      <c r="U2376" s="71"/>
    </row>
    <row r="2377" spans="1:21">
      <c r="A2377" s="13" t="s">
        <v>2828</v>
      </c>
      <c r="B2377" s="5" t="s">
        <v>18</v>
      </c>
      <c r="C2377" s="14"/>
      <c r="D2377" s="14"/>
      <c r="E2377" s="14"/>
      <c r="F2377" s="53" t="s">
        <v>18</v>
      </c>
      <c r="G2377" s="14"/>
      <c r="H2377" s="53" t="s">
        <v>18</v>
      </c>
      <c r="I2377" s="5" t="s">
        <v>23</v>
      </c>
      <c r="J2377" s="13" t="s">
        <v>233</v>
      </c>
      <c r="K2377" s="13" t="s">
        <v>98</v>
      </c>
      <c r="L2377" s="14">
        <v>100</v>
      </c>
      <c r="M2377" s="14">
        <v>75</v>
      </c>
      <c r="N2377" s="14">
        <v>156</v>
      </c>
      <c r="O2377" s="72">
        <v>112</v>
      </c>
      <c r="P2377" s="72"/>
      <c r="Q2377" s="74">
        <v>112</v>
      </c>
      <c r="R2377" s="74"/>
      <c r="S2377" s="15">
        <v>49.3</v>
      </c>
      <c r="T2377" s="71" t="s">
        <v>3339</v>
      </c>
      <c r="U2377" s="71"/>
    </row>
    <row r="2378" spans="1:21">
      <c r="A2378" s="2"/>
      <c r="B2378" s="5" t="s">
        <v>18</v>
      </c>
      <c r="C2378" s="14"/>
      <c r="D2378" s="14"/>
      <c r="E2378" s="14"/>
      <c r="F2378" s="53" t="s">
        <v>18</v>
      </c>
      <c r="G2378" s="14"/>
      <c r="H2378" s="53" t="s">
        <v>18</v>
      </c>
      <c r="I2378" s="5" t="s">
        <v>23</v>
      </c>
      <c r="J2378" s="13" t="s">
        <v>2829</v>
      </c>
      <c r="K2378" s="13" t="s">
        <v>1005</v>
      </c>
      <c r="L2378" s="14">
        <v>250000</v>
      </c>
      <c r="M2378" s="14">
        <v>125000</v>
      </c>
      <c r="N2378" s="14">
        <v>292680</v>
      </c>
      <c r="O2378" s="72">
        <v>239280</v>
      </c>
      <c r="P2378" s="72"/>
      <c r="Q2378" s="74">
        <v>95.7</v>
      </c>
      <c r="R2378" s="74"/>
      <c r="S2378" s="15">
        <v>91.4</v>
      </c>
      <c r="T2378" s="71" t="s">
        <v>2830</v>
      </c>
      <c r="U2378" s="71"/>
    </row>
    <row r="2379" spans="1:21">
      <c r="A2379" s="2"/>
      <c r="B2379" s="5" t="s">
        <v>18</v>
      </c>
      <c r="C2379" s="14"/>
      <c r="D2379" s="14"/>
      <c r="E2379" s="14"/>
      <c r="F2379" s="53" t="s">
        <v>18</v>
      </c>
      <c r="G2379" s="14"/>
      <c r="H2379" s="53" t="s">
        <v>18</v>
      </c>
      <c r="I2379" s="5" t="s">
        <v>23</v>
      </c>
      <c r="J2379" s="13" t="s">
        <v>2829</v>
      </c>
      <c r="K2379" s="13" t="s">
        <v>2831</v>
      </c>
      <c r="L2379" s="14">
        <v>154800</v>
      </c>
      <c r="M2379" s="14">
        <v>117225</v>
      </c>
      <c r="N2379" s="14">
        <v>98460</v>
      </c>
      <c r="O2379" s="72">
        <v>112819</v>
      </c>
      <c r="P2379" s="72"/>
      <c r="Q2379" s="74">
        <v>72.900000000000006</v>
      </c>
      <c r="R2379" s="74"/>
      <c r="S2379" s="15">
        <v>-3.8</v>
      </c>
      <c r="T2379" s="71" t="s">
        <v>2832</v>
      </c>
      <c r="U2379" s="71"/>
    </row>
    <row r="2380" spans="1:21">
      <c r="A2380" s="2"/>
      <c r="B2380" s="5" t="s">
        <v>18</v>
      </c>
      <c r="C2380" s="14"/>
      <c r="D2380" s="14"/>
      <c r="E2380" s="14"/>
      <c r="F2380" s="53" t="s">
        <v>18</v>
      </c>
      <c r="G2380" s="14"/>
      <c r="H2380" s="53" t="s">
        <v>18</v>
      </c>
      <c r="I2380" s="5" t="s">
        <v>23</v>
      </c>
      <c r="J2380" s="13" t="s">
        <v>2528</v>
      </c>
      <c r="K2380" s="13" t="s">
        <v>43</v>
      </c>
      <c r="L2380" s="14">
        <v>12</v>
      </c>
      <c r="M2380" s="14">
        <v>0</v>
      </c>
      <c r="N2380" s="14">
        <v>7</v>
      </c>
      <c r="O2380" s="72">
        <v>9</v>
      </c>
      <c r="P2380" s="72"/>
      <c r="Q2380" s="74">
        <v>75</v>
      </c>
      <c r="R2380" s="74"/>
      <c r="S2380" s="12" t="s">
        <v>26</v>
      </c>
      <c r="T2380" s="71" t="s">
        <v>2833</v>
      </c>
      <c r="U2380" s="71"/>
    </row>
    <row r="2381" spans="1:21">
      <c r="A2381" s="2"/>
      <c r="B2381" s="5" t="s">
        <v>18</v>
      </c>
      <c r="C2381" s="14"/>
      <c r="D2381" s="14"/>
      <c r="E2381" s="14"/>
      <c r="F2381" s="53" t="s">
        <v>18</v>
      </c>
      <c r="G2381" s="14"/>
      <c r="H2381" s="53" t="s">
        <v>18</v>
      </c>
      <c r="I2381" s="5" t="s">
        <v>23</v>
      </c>
      <c r="J2381" s="13" t="s">
        <v>2834</v>
      </c>
      <c r="K2381" s="13" t="s">
        <v>1005</v>
      </c>
      <c r="L2381" s="14">
        <v>33000</v>
      </c>
      <c r="M2381" s="14">
        <v>22500</v>
      </c>
      <c r="N2381" s="14">
        <v>15927</v>
      </c>
      <c r="O2381" s="72">
        <v>23352</v>
      </c>
      <c r="P2381" s="72"/>
      <c r="Q2381" s="74">
        <v>70.8</v>
      </c>
      <c r="R2381" s="74"/>
      <c r="S2381" s="15">
        <v>3.8</v>
      </c>
      <c r="T2381" s="71" t="s">
        <v>3340</v>
      </c>
      <c r="U2381" s="71"/>
    </row>
    <row r="2382" spans="1:21">
      <c r="A2382" s="2"/>
      <c r="B2382" s="5" t="s">
        <v>29</v>
      </c>
      <c r="C2382" s="14">
        <v>26998758</v>
      </c>
      <c r="D2382" s="14">
        <v>37311938</v>
      </c>
      <c r="E2382" s="14">
        <f t="shared" ref="E2382:E2383" si="569">D2382-C2382</f>
        <v>10313180</v>
      </c>
      <c r="F2382" s="53">
        <f t="shared" ref="F2382:F2383" si="570">IFERROR((D2382/C2382-1)*100,0)</f>
        <v>38.198720104087755</v>
      </c>
      <c r="G2382" s="14">
        <v>48830424</v>
      </c>
      <c r="H2382" s="53">
        <v>76.400000000000006</v>
      </c>
      <c r="I2382" s="5" t="s">
        <v>18</v>
      </c>
      <c r="J2382" s="13" t="s">
        <v>18</v>
      </c>
      <c r="K2382" s="13" t="s">
        <v>18</v>
      </c>
      <c r="L2382" s="14"/>
      <c r="M2382" s="14"/>
      <c r="N2382" s="14"/>
      <c r="O2382" s="72"/>
      <c r="P2382" s="72"/>
      <c r="Q2382" s="70" t="s">
        <v>18</v>
      </c>
      <c r="R2382" s="70"/>
      <c r="S2382" s="12" t="s">
        <v>18</v>
      </c>
      <c r="T2382" s="71" t="s">
        <v>18</v>
      </c>
      <c r="U2382" s="71"/>
    </row>
    <row r="2383" spans="1:21" ht="38.25">
      <c r="A2383" s="13" t="s">
        <v>2835</v>
      </c>
      <c r="B2383" s="5" t="s">
        <v>310</v>
      </c>
      <c r="C2383" s="14">
        <v>55725280</v>
      </c>
      <c r="D2383" s="14">
        <v>77814305</v>
      </c>
      <c r="E2383" s="14">
        <f t="shared" si="569"/>
        <v>22089025</v>
      </c>
      <c r="F2383" s="53">
        <f t="shared" si="570"/>
        <v>39.639145823942037</v>
      </c>
      <c r="G2383" s="14">
        <v>106389258</v>
      </c>
      <c r="H2383" s="53">
        <v>73.099999999999994</v>
      </c>
      <c r="I2383" s="5" t="s">
        <v>18</v>
      </c>
      <c r="J2383" s="13" t="s">
        <v>18</v>
      </c>
      <c r="K2383" s="13" t="s">
        <v>18</v>
      </c>
      <c r="L2383" s="14"/>
      <c r="M2383" s="14"/>
      <c r="N2383" s="14"/>
      <c r="O2383" s="72"/>
      <c r="P2383" s="72"/>
      <c r="Q2383" s="70" t="s">
        <v>18</v>
      </c>
      <c r="R2383" s="70"/>
      <c r="S2383" s="12" t="s">
        <v>18</v>
      </c>
      <c r="T2383" s="71" t="s">
        <v>18</v>
      </c>
      <c r="U2383" s="71"/>
    </row>
    <row r="2384" spans="1:21" ht="25.5">
      <c r="A2384" s="13" t="s">
        <v>2836</v>
      </c>
      <c r="B2384" s="5" t="s">
        <v>18</v>
      </c>
      <c r="C2384" s="14"/>
      <c r="D2384" s="14"/>
      <c r="E2384" s="14"/>
      <c r="F2384" s="53" t="s">
        <v>18</v>
      </c>
      <c r="G2384" s="14"/>
      <c r="H2384" s="53" t="s">
        <v>18</v>
      </c>
      <c r="I2384" s="5" t="s">
        <v>23</v>
      </c>
      <c r="J2384" s="13" t="s">
        <v>233</v>
      </c>
      <c r="K2384" s="13" t="s">
        <v>98</v>
      </c>
      <c r="L2384" s="14">
        <v>703</v>
      </c>
      <c r="M2384" s="14">
        <v>580</v>
      </c>
      <c r="N2384" s="14">
        <v>664</v>
      </c>
      <c r="O2384" s="72">
        <v>539</v>
      </c>
      <c r="P2384" s="72"/>
      <c r="Q2384" s="74">
        <v>76.7</v>
      </c>
      <c r="R2384" s="74"/>
      <c r="S2384" s="15">
        <v>-7.1</v>
      </c>
      <c r="T2384" s="71" t="s">
        <v>3341</v>
      </c>
      <c r="U2384" s="71"/>
    </row>
    <row r="2385" spans="1:21">
      <c r="A2385" s="2"/>
      <c r="B2385" s="5" t="s">
        <v>18</v>
      </c>
      <c r="C2385" s="14"/>
      <c r="D2385" s="14"/>
      <c r="E2385" s="14"/>
      <c r="F2385" s="53" t="s">
        <v>18</v>
      </c>
      <c r="G2385" s="14"/>
      <c r="H2385" s="53" t="s">
        <v>18</v>
      </c>
      <c r="I2385" s="5" t="s">
        <v>23</v>
      </c>
      <c r="J2385" s="13" t="s">
        <v>2829</v>
      </c>
      <c r="K2385" s="13" t="s">
        <v>2831</v>
      </c>
      <c r="L2385" s="14">
        <v>121991</v>
      </c>
      <c r="M2385" s="14">
        <v>85263</v>
      </c>
      <c r="N2385" s="14">
        <v>88524</v>
      </c>
      <c r="O2385" s="72">
        <v>230513</v>
      </c>
      <c r="P2385" s="72"/>
      <c r="Q2385" s="74">
        <v>189</v>
      </c>
      <c r="R2385" s="74"/>
      <c r="S2385" s="15">
        <v>170.4</v>
      </c>
      <c r="T2385" s="71" t="s">
        <v>3342</v>
      </c>
      <c r="U2385" s="71"/>
    </row>
    <row r="2386" spans="1:21" ht="25.5">
      <c r="A2386" s="2"/>
      <c r="B2386" s="5" t="s">
        <v>18</v>
      </c>
      <c r="C2386" s="14"/>
      <c r="D2386" s="14"/>
      <c r="E2386" s="14"/>
      <c r="F2386" s="53" t="s">
        <v>18</v>
      </c>
      <c r="G2386" s="14"/>
      <c r="H2386" s="53" t="s">
        <v>18</v>
      </c>
      <c r="I2386" s="5" t="s">
        <v>23</v>
      </c>
      <c r="J2386" s="13" t="s">
        <v>2837</v>
      </c>
      <c r="K2386" s="13" t="s">
        <v>2838</v>
      </c>
      <c r="L2386" s="14">
        <v>2059</v>
      </c>
      <c r="M2386" s="14">
        <v>1099</v>
      </c>
      <c r="N2386" s="14">
        <v>855</v>
      </c>
      <c r="O2386" s="72">
        <v>374</v>
      </c>
      <c r="P2386" s="72"/>
      <c r="Q2386" s="74">
        <v>18.2</v>
      </c>
      <c r="R2386" s="74"/>
      <c r="S2386" s="15">
        <v>-66</v>
      </c>
      <c r="T2386" s="71" t="s">
        <v>3343</v>
      </c>
      <c r="U2386" s="71"/>
    </row>
    <row r="2387" spans="1:21">
      <c r="A2387" s="2"/>
      <c r="B2387" s="5" t="s">
        <v>18</v>
      </c>
      <c r="C2387" s="14"/>
      <c r="D2387" s="14"/>
      <c r="E2387" s="14"/>
      <c r="F2387" s="53" t="s">
        <v>18</v>
      </c>
      <c r="G2387" s="14"/>
      <c r="H2387" s="53" t="s">
        <v>18</v>
      </c>
      <c r="I2387" s="5" t="s">
        <v>23</v>
      </c>
      <c r="J2387" s="13" t="s">
        <v>2839</v>
      </c>
      <c r="K2387" s="13" t="s">
        <v>2831</v>
      </c>
      <c r="L2387" s="14">
        <v>134922</v>
      </c>
      <c r="M2387" s="14">
        <v>102265</v>
      </c>
      <c r="N2387" s="14">
        <v>136285</v>
      </c>
      <c r="O2387" s="72">
        <v>125275</v>
      </c>
      <c r="P2387" s="72"/>
      <c r="Q2387" s="74">
        <v>92.8</v>
      </c>
      <c r="R2387" s="74"/>
      <c r="S2387" s="15">
        <v>22.5</v>
      </c>
      <c r="T2387" s="71" t="s">
        <v>3344</v>
      </c>
      <c r="U2387" s="71"/>
    </row>
    <row r="2388" spans="1:21">
      <c r="A2388" s="2"/>
      <c r="B2388" s="5" t="s">
        <v>18</v>
      </c>
      <c r="C2388" s="14"/>
      <c r="D2388" s="14"/>
      <c r="E2388" s="14"/>
      <c r="F2388" s="53" t="s">
        <v>18</v>
      </c>
      <c r="G2388" s="14"/>
      <c r="H2388" s="53" t="s">
        <v>18</v>
      </c>
      <c r="I2388" s="5" t="s">
        <v>23</v>
      </c>
      <c r="J2388" s="13" t="s">
        <v>2528</v>
      </c>
      <c r="K2388" s="13" t="s">
        <v>43</v>
      </c>
      <c r="L2388" s="14">
        <v>178</v>
      </c>
      <c r="M2388" s="14">
        <v>129</v>
      </c>
      <c r="N2388" s="14">
        <v>199</v>
      </c>
      <c r="O2388" s="72">
        <v>203</v>
      </c>
      <c r="P2388" s="72"/>
      <c r="Q2388" s="74">
        <v>114</v>
      </c>
      <c r="R2388" s="74"/>
      <c r="S2388" s="15">
        <v>57.4</v>
      </c>
      <c r="T2388" s="71" t="s">
        <v>3345</v>
      </c>
      <c r="U2388" s="71"/>
    </row>
    <row r="2389" spans="1:21">
      <c r="A2389" s="2"/>
      <c r="B2389" s="5" t="s">
        <v>29</v>
      </c>
      <c r="C2389" s="14">
        <v>55725280</v>
      </c>
      <c r="D2389" s="14">
        <v>77814305</v>
      </c>
      <c r="E2389" s="14">
        <f t="shared" ref="E2389:E2390" si="571">D2389-C2389</f>
        <v>22089025</v>
      </c>
      <c r="F2389" s="53">
        <f t="shared" ref="F2389:F2390" si="572">IFERROR((D2389/C2389-1)*100,0)</f>
        <v>39.639145823942037</v>
      </c>
      <c r="G2389" s="14">
        <v>106389258</v>
      </c>
      <c r="H2389" s="53">
        <v>73.099999999999994</v>
      </c>
      <c r="I2389" s="5" t="s">
        <v>18</v>
      </c>
      <c r="J2389" s="13" t="s">
        <v>18</v>
      </c>
      <c r="K2389" s="13" t="s">
        <v>18</v>
      </c>
      <c r="L2389" s="14"/>
      <c r="M2389" s="14"/>
      <c r="N2389" s="14"/>
      <c r="O2389" s="72"/>
      <c r="P2389" s="72"/>
      <c r="Q2389" s="70" t="s">
        <v>18</v>
      </c>
      <c r="R2389" s="70"/>
      <c r="S2389" s="12" t="s">
        <v>18</v>
      </c>
      <c r="T2389" s="71" t="s">
        <v>18</v>
      </c>
      <c r="U2389" s="71"/>
    </row>
    <row r="2390" spans="1:21" ht="25.5">
      <c r="A2390" s="13" t="s">
        <v>2840</v>
      </c>
      <c r="B2390" s="5" t="s">
        <v>310</v>
      </c>
      <c r="C2390" s="14">
        <v>20882564</v>
      </c>
      <c r="D2390" s="14">
        <v>26347731</v>
      </c>
      <c r="E2390" s="14">
        <f t="shared" si="571"/>
        <v>5465167</v>
      </c>
      <c r="F2390" s="53">
        <f t="shared" si="572"/>
        <v>26.170957742545408</v>
      </c>
      <c r="G2390" s="14">
        <v>38560537</v>
      </c>
      <c r="H2390" s="53">
        <v>68.3</v>
      </c>
      <c r="I2390" s="5" t="s">
        <v>18</v>
      </c>
      <c r="J2390" s="13" t="s">
        <v>18</v>
      </c>
      <c r="K2390" s="13" t="s">
        <v>18</v>
      </c>
      <c r="L2390" s="14"/>
      <c r="M2390" s="14"/>
      <c r="N2390" s="14"/>
      <c r="O2390" s="72"/>
      <c r="P2390" s="72"/>
      <c r="Q2390" s="70" t="s">
        <v>18</v>
      </c>
      <c r="R2390" s="70"/>
      <c r="S2390" s="12" t="s">
        <v>18</v>
      </c>
      <c r="T2390" s="71" t="s">
        <v>18</v>
      </c>
      <c r="U2390" s="71"/>
    </row>
    <row r="2391" spans="1:21" ht="25.5">
      <c r="A2391" s="13" t="s">
        <v>2841</v>
      </c>
      <c r="B2391" s="5" t="s">
        <v>18</v>
      </c>
      <c r="C2391" s="14"/>
      <c r="D2391" s="14"/>
      <c r="E2391" s="14"/>
      <c r="F2391" s="53" t="s">
        <v>18</v>
      </c>
      <c r="G2391" s="14"/>
      <c r="H2391" s="53" t="s">
        <v>18</v>
      </c>
      <c r="I2391" s="5" t="s">
        <v>23</v>
      </c>
      <c r="J2391" s="13" t="s">
        <v>2842</v>
      </c>
      <c r="K2391" s="13" t="s">
        <v>244</v>
      </c>
      <c r="L2391" s="14">
        <v>14600</v>
      </c>
      <c r="M2391" s="14">
        <v>11150</v>
      </c>
      <c r="N2391" s="14">
        <v>8379</v>
      </c>
      <c r="O2391" s="72">
        <v>6973</v>
      </c>
      <c r="P2391" s="72"/>
      <c r="Q2391" s="74">
        <v>47.8</v>
      </c>
      <c r="R2391" s="74"/>
      <c r="S2391" s="15">
        <v>-37.5</v>
      </c>
      <c r="T2391" s="71" t="s">
        <v>3346</v>
      </c>
      <c r="U2391" s="71"/>
    </row>
    <row r="2392" spans="1:21">
      <c r="A2392" s="2"/>
      <c r="B2392" s="5" t="s">
        <v>18</v>
      </c>
      <c r="C2392" s="14"/>
      <c r="D2392" s="14"/>
      <c r="E2392" s="14"/>
      <c r="F2392" s="53" t="s">
        <v>18</v>
      </c>
      <c r="G2392" s="14"/>
      <c r="H2392" s="53" t="s">
        <v>18</v>
      </c>
      <c r="I2392" s="5" t="s">
        <v>23</v>
      </c>
      <c r="J2392" s="13" t="s">
        <v>233</v>
      </c>
      <c r="K2392" s="13" t="s">
        <v>98</v>
      </c>
      <c r="L2392" s="14">
        <v>245</v>
      </c>
      <c r="M2392" s="14">
        <v>170</v>
      </c>
      <c r="N2392" s="14">
        <v>195</v>
      </c>
      <c r="O2392" s="72">
        <v>205</v>
      </c>
      <c r="P2392" s="72"/>
      <c r="Q2392" s="74">
        <v>83.7</v>
      </c>
      <c r="R2392" s="74"/>
      <c r="S2392" s="15">
        <v>20.6</v>
      </c>
      <c r="T2392" s="71" t="s">
        <v>3347</v>
      </c>
      <c r="U2392" s="71"/>
    </row>
    <row r="2393" spans="1:21">
      <c r="A2393" s="2"/>
      <c r="B2393" s="5" t="s">
        <v>18</v>
      </c>
      <c r="C2393" s="14"/>
      <c r="D2393" s="14"/>
      <c r="E2393" s="14"/>
      <c r="F2393" s="53" t="s">
        <v>18</v>
      </c>
      <c r="G2393" s="14"/>
      <c r="H2393" s="53" t="s">
        <v>18</v>
      </c>
      <c r="I2393" s="5" t="s">
        <v>23</v>
      </c>
      <c r="J2393" s="13" t="s">
        <v>2829</v>
      </c>
      <c r="K2393" s="13" t="s">
        <v>2831</v>
      </c>
      <c r="L2393" s="14">
        <v>650000</v>
      </c>
      <c r="M2393" s="14">
        <v>467000</v>
      </c>
      <c r="N2393" s="14">
        <v>300050</v>
      </c>
      <c r="O2393" s="72">
        <v>475290</v>
      </c>
      <c r="P2393" s="72"/>
      <c r="Q2393" s="74">
        <v>73.099999999999994</v>
      </c>
      <c r="R2393" s="74"/>
      <c r="S2393" s="15">
        <v>1.8</v>
      </c>
      <c r="T2393" s="71" t="s">
        <v>3348</v>
      </c>
      <c r="U2393" s="71"/>
    </row>
    <row r="2394" spans="1:21">
      <c r="A2394" s="2"/>
      <c r="B2394" s="5" t="s">
        <v>18</v>
      </c>
      <c r="C2394" s="14"/>
      <c r="D2394" s="14"/>
      <c r="E2394" s="14"/>
      <c r="F2394" s="53" t="s">
        <v>18</v>
      </c>
      <c r="G2394" s="14"/>
      <c r="H2394" s="53" t="s">
        <v>18</v>
      </c>
      <c r="I2394" s="5" t="s">
        <v>23</v>
      </c>
      <c r="J2394" s="13" t="s">
        <v>2839</v>
      </c>
      <c r="K2394" s="13" t="s">
        <v>2831</v>
      </c>
      <c r="L2394" s="14">
        <v>46000</v>
      </c>
      <c r="M2394" s="14">
        <v>34550</v>
      </c>
      <c r="N2394" s="14">
        <v>29841</v>
      </c>
      <c r="O2394" s="72">
        <v>23671</v>
      </c>
      <c r="P2394" s="72"/>
      <c r="Q2394" s="74">
        <v>51.5</v>
      </c>
      <c r="R2394" s="74"/>
      <c r="S2394" s="15">
        <v>-31.5</v>
      </c>
      <c r="T2394" s="71" t="s">
        <v>3349</v>
      </c>
      <c r="U2394" s="71"/>
    </row>
    <row r="2395" spans="1:21">
      <c r="A2395" s="2"/>
      <c r="B2395" s="5" t="s">
        <v>18</v>
      </c>
      <c r="C2395" s="14"/>
      <c r="D2395" s="14"/>
      <c r="E2395" s="14"/>
      <c r="F2395" s="53" t="s">
        <v>18</v>
      </c>
      <c r="G2395" s="14"/>
      <c r="H2395" s="53" t="s">
        <v>18</v>
      </c>
      <c r="I2395" s="5" t="s">
        <v>23</v>
      </c>
      <c r="J2395" s="13" t="s">
        <v>2528</v>
      </c>
      <c r="K2395" s="13" t="s">
        <v>43</v>
      </c>
      <c r="L2395" s="14">
        <v>44</v>
      </c>
      <c r="M2395" s="14">
        <v>23</v>
      </c>
      <c r="N2395" s="14">
        <v>26</v>
      </c>
      <c r="O2395" s="72">
        <v>31</v>
      </c>
      <c r="P2395" s="72"/>
      <c r="Q2395" s="74">
        <v>70.5</v>
      </c>
      <c r="R2395" s="74"/>
      <c r="S2395" s="15">
        <v>34.799999999999997</v>
      </c>
      <c r="T2395" s="71" t="s">
        <v>3350</v>
      </c>
      <c r="U2395" s="71"/>
    </row>
    <row r="2396" spans="1:21">
      <c r="A2396" s="2"/>
      <c r="B2396" s="5" t="s">
        <v>29</v>
      </c>
      <c r="C2396" s="14">
        <v>20882564</v>
      </c>
      <c r="D2396" s="14">
        <v>26347731</v>
      </c>
      <c r="E2396" s="14">
        <f t="shared" ref="E2396:E2397" si="573">D2396-C2396</f>
        <v>5465167</v>
      </c>
      <c r="F2396" s="53">
        <f t="shared" ref="F2396:F2397" si="574">IFERROR((D2396/C2396-1)*100,0)</f>
        <v>26.170957742545408</v>
      </c>
      <c r="G2396" s="14">
        <v>38560537</v>
      </c>
      <c r="H2396" s="53">
        <v>68.3</v>
      </c>
      <c r="I2396" s="5" t="s">
        <v>18</v>
      </c>
      <c r="J2396" s="13" t="s">
        <v>18</v>
      </c>
      <c r="K2396" s="13" t="s">
        <v>18</v>
      </c>
      <c r="L2396" s="14"/>
      <c r="M2396" s="14"/>
      <c r="N2396" s="14"/>
      <c r="O2396" s="72"/>
      <c r="P2396" s="72"/>
      <c r="Q2396" s="70" t="s">
        <v>18</v>
      </c>
      <c r="R2396" s="70"/>
      <c r="S2396" s="12" t="s">
        <v>18</v>
      </c>
      <c r="T2396" s="71" t="s">
        <v>18</v>
      </c>
      <c r="U2396" s="71"/>
    </row>
    <row r="2397" spans="1:21" ht="12.75" customHeight="1">
      <c r="A2397" s="22" t="s">
        <v>2843</v>
      </c>
      <c r="B2397" s="5" t="s">
        <v>310</v>
      </c>
      <c r="C2397" s="14">
        <v>22919050</v>
      </c>
      <c r="D2397" s="14">
        <v>29544741</v>
      </c>
      <c r="E2397" s="14">
        <f t="shared" si="573"/>
        <v>6625691</v>
      </c>
      <c r="F2397" s="53">
        <f t="shared" si="574"/>
        <v>28.909099635456094</v>
      </c>
      <c r="G2397" s="14">
        <v>42667583</v>
      </c>
      <c r="H2397" s="53">
        <v>69.2</v>
      </c>
      <c r="I2397" s="5" t="s">
        <v>18</v>
      </c>
      <c r="J2397" s="13" t="s">
        <v>18</v>
      </c>
      <c r="K2397" s="13" t="s">
        <v>18</v>
      </c>
      <c r="L2397" s="14"/>
      <c r="M2397" s="14"/>
      <c r="N2397" s="14"/>
      <c r="O2397" s="72"/>
      <c r="P2397" s="72"/>
      <c r="Q2397" s="70" t="s">
        <v>18</v>
      </c>
      <c r="R2397" s="70"/>
      <c r="S2397" s="12" t="s">
        <v>18</v>
      </c>
      <c r="T2397" s="71" t="s">
        <v>18</v>
      </c>
      <c r="U2397" s="71"/>
    </row>
    <row r="2398" spans="1:21" ht="25.5">
      <c r="A2398" s="13" t="s">
        <v>2844</v>
      </c>
      <c r="B2398" s="5" t="s">
        <v>18</v>
      </c>
      <c r="C2398" s="14"/>
      <c r="D2398" s="14"/>
      <c r="E2398" s="14"/>
      <c r="F2398" s="53" t="s">
        <v>18</v>
      </c>
      <c r="G2398" s="14"/>
      <c r="H2398" s="53" t="s">
        <v>18</v>
      </c>
      <c r="I2398" s="5" t="s">
        <v>23</v>
      </c>
      <c r="J2398" s="13" t="s">
        <v>233</v>
      </c>
      <c r="K2398" s="13" t="s">
        <v>98</v>
      </c>
      <c r="L2398" s="14">
        <v>160</v>
      </c>
      <c r="M2398" s="14">
        <v>117</v>
      </c>
      <c r="N2398" s="14">
        <v>265</v>
      </c>
      <c r="O2398" s="72">
        <v>91</v>
      </c>
      <c r="P2398" s="72"/>
      <c r="Q2398" s="74">
        <v>56.9</v>
      </c>
      <c r="R2398" s="74"/>
      <c r="S2398" s="15">
        <v>-22.2</v>
      </c>
      <c r="T2398" s="71" t="s">
        <v>3351</v>
      </c>
      <c r="U2398" s="71"/>
    </row>
    <row r="2399" spans="1:21">
      <c r="A2399" s="2"/>
      <c r="B2399" s="5" t="s">
        <v>18</v>
      </c>
      <c r="C2399" s="14"/>
      <c r="D2399" s="14"/>
      <c r="E2399" s="14"/>
      <c r="F2399" s="53" t="s">
        <v>18</v>
      </c>
      <c r="G2399" s="14"/>
      <c r="H2399" s="53" t="s">
        <v>18</v>
      </c>
      <c r="I2399" s="5" t="s">
        <v>23</v>
      </c>
      <c r="J2399" s="13" t="s">
        <v>2829</v>
      </c>
      <c r="K2399" s="13" t="s">
        <v>2831</v>
      </c>
      <c r="L2399" s="14">
        <v>90000</v>
      </c>
      <c r="M2399" s="14">
        <v>70000</v>
      </c>
      <c r="N2399" s="14">
        <v>76901</v>
      </c>
      <c r="O2399" s="72">
        <v>52008</v>
      </c>
      <c r="P2399" s="72"/>
      <c r="Q2399" s="74">
        <v>57.8</v>
      </c>
      <c r="R2399" s="74"/>
      <c r="S2399" s="15">
        <v>-25.7</v>
      </c>
      <c r="T2399" s="71" t="s">
        <v>2845</v>
      </c>
      <c r="U2399" s="71"/>
    </row>
    <row r="2400" spans="1:21">
      <c r="A2400" s="2"/>
      <c r="B2400" s="5" t="s">
        <v>18</v>
      </c>
      <c r="C2400" s="14"/>
      <c r="D2400" s="14"/>
      <c r="E2400" s="14"/>
      <c r="F2400" s="53" t="s">
        <v>18</v>
      </c>
      <c r="G2400" s="14"/>
      <c r="H2400" s="53" t="s">
        <v>18</v>
      </c>
      <c r="I2400" s="5" t="s">
        <v>23</v>
      </c>
      <c r="J2400" s="13" t="s">
        <v>2839</v>
      </c>
      <c r="K2400" s="13" t="s">
        <v>2831</v>
      </c>
      <c r="L2400" s="14">
        <v>25650</v>
      </c>
      <c r="M2400" s="14">
        <v>20600</v>
      </c>
      <c r="N2400" s="14">
        <v>18079</v>
      </c>
      <c r="O2400" s="72">
        <v>22478</v>
      </c>
      <c r="P2400" s="72"/>
      <c r="Q2400" s="74">
        <v>87.6</v>
      </c>
      <c r="R2400" s="74"/>
      <c r="S2400" s="15">
        <v>9.1</v>
      </c>
      <c r="T2400" s="71" t="s">
        <v>3352</v>
      </c>
      <c r="U2400" s="71"/>
    </row>
    <row r="2401" spans="1:21">
      <c r="A2401" s="2"/>
      <c r="B2401" s="5" t="s">
        <v>18</v>
      </c>
      <c r="C2401" s="14"/>
      <c r="D2401" s="14"/>
      <c r="E2401" s="14"/>
      <c r="F2401" s="53" t="s">
        <v>18</v>
      </c>
      <c r="G2401" s="14"/>
      <c r="H2401" s="53" t="s">
        <v>18</v>
      </c>
      <c r="I2401" s="5" t="s">
        <v>23</v>
      </c>
      <c r="J2401" s="13" t="s">
        <v>2528</v>
      </c>
      <c r="K2401" s="13" t="s">
        <v>43</v>
      </c>
      <c r="L2401" s="14">
        <v>24</v>
      </c>
      <c r="M2401" s="14">
        <v>17</v>
      </c>
      <c r="N2401" s="14">
        <v>20</v>
      </c>
      <c r="O2401" s="72">
        <v>19</v>
      </c>
      <c r="P2401" s="72"/>
      <c r="Q2401" s="74">
        <v>79.2</v>
      </c>
      <c r="R2401" s="74"/>
      <c r="S2401" s="15">
        <v>11.8</v>
      </c>
      <c r="T2401" s="71" t="s">
        <v>2846</v>
      </c>
      <c r="U2401" s="71"/>
    </row>
    <row r="2402" spans="1:21">
      <c r="A2402" s="2"/>
      <c r="B2402" s="5" t="s">
        <v>18</v>
      </c>
      <c r="C2402" s="14"/>
      <c r="D2402" s="14"/>
      <c r="E2402" s="14"/>
      <c r="F2402" s="53" t="s">
        <v>18</v>
      </c>
      <c r="G2402" s="14"/>
      <c r="H2402" s="53" t="s">
        <v>18</v>
      </c>
      <c r="I2402" s="5" t="s">
        <v>23</v>
      </c>
      <c r="J2402" s="13" t="s">
        <v>2847</v>
      </c>
      <c r="K2402" s="13" t="s">
        <v>1005</v>
      </c>
      <c r="L2402" s="14">
        <v>160000</v>
      </c>
      <c r="M2402" s="14">
        <v>0</v>
      </c>
      <c r="N2402" s="14">
        <v>0</v>
      </c>
      <c r="O2402" s="72">
        <v>0</v>
      </c>
      <c r="P2402" s="72"/>
      <c r="Q2402" s="70" t="s">
        <v>26</v>
      </c>
      <c r="R2402" s="70"/>
      <c r="S2402" s="15">
        <v>0</v>
      </c>
      <c r="T2402" s="71" t="s">
        <v>18</v>
      </c>
      <c r="U2402" s="71"/>
    </row>
    <row r="2403" spans="1:21">
      <c r="A2403" s="2"/>
      <c r="B2403" s="5" t="s">
        <v>18</v>
      </c>
      <c r="C2403" s="14"/>
      <c r="D2403" s="14"/>
      <c r="E2403" s="14"/>
      <c r="F2403" s="53" t="s">
        <v>18</v>
      </c>
      <c r="G2403" s="14"/>
      <c r="H2403" s="53" t="s">
        <v>18</v>
      </c>
      <c r="I2403" s="5" t="s">
        <v>23</v>
      </c>
      <c r="J2403" s="13" t="s">
        <v>2834</v>
      </c>
      <c r="K2403" s="13" t="s">
        <v>1005</v>
      </c>
      <c r="L2403" s="14">
        <v>100</v>
      </c>
      <c r="M2403" s="14">
        <v>70</v>
      </c>
      <c r="N2403" s="14">
        <v>76</v>
      </c>
      <c r="O2403" s="72">
        <v>70</v>
      </c>
      <c r="P2403" s="72"/>
      <c r="Q2403" s="74">
        <v>70</v>
      </c>
      <c r="R2403" s="74"/>
      <c r="S2403" s="15">
        <v>0</v>
      </c>
      <c r="T2403" s="71" t="s">
        <v>18</v>
      </c>
      <c r="U2403" s="71"/>
    </row>
    <row r="2404" spans="1:21">
      <c r="A2404" s="2"/>
      <c r="B2404" s="5" t="s">
        <v>29</v>
      </c>
      <c r="C2404" s="14">
        <v>22919050</v>
      </c>
      <c r="D2404" s="14">
        <v>29544741</v>
      </c>
      <c r="E2404" s="14">
        <f t="shared" ref="E2404:E2405" si="575">D2404-C2404</f>
        <v>6625691</v>
      </c>
      <c r="F2404" s="53">
        <f t="shared" ref="F2404:F2405" si="576">IFERROR((D2404/C2404-1)*100,0)</f>
        <v>28.909099635456094</v>
      </c>
      <c r="G2404" s="14">
        <v>42667583</v>
      </c>
      <c r="H2404" s="53">
        <v>69.2</v>
      </c>
      <c r="I2404" s="5" t="s">
        <v>18</v>
      </c>
      <c r="J2404" s="13" t="s">
        <v>18</v>
      </c>
      <c r="K2404" s="13" t="s">
        <v>18</v>
      </c>
      <c r="L2404" s="14"/>
      <c r="M2404" s="14"/>
      <c r="N2404" s="14"/>
      <c r="O2404" s="72"/>
      <c r="P2404" s="72"/>
      <c r="Q2404" s="70" t="s">
        <v>18</v>
      </c>
      <c r="R2404" s="70"/>
      <c r="S2404" s="12" t="s">
        <v>18</v>
      </c>
      <c r="T2404" s="71" t="s">
        <v>18</v>
      </c>
      <c r="U2404" s="71"/>
    </row>
    <row r="2405" spans="1:21">
      <c r="A2405" s="13" t="s">
        <v>2848</v>
      </c>
      <c r="B2405" s="5" t="s">
        <v>310</v>
      </c>
      <c r="C2405" s="14">
        <v>8925869</v>
      </c>
      <c r="D2405" s="14">
        <v>10898716</v>
      </c>
      <c r="E2405" s="14">
        <f t="shared" si="575"/>
        <v>1972847</v>
      </c>
      <c r="F2405" s="53">
        <f t="shared" si="576"/>
        <v>22.102576230952977</v>
      </c>
      <c r="G2405" s="14">
        <v>16295249</v>
      </c>
      <c r="H2405" s="53">
        <v>66.900000000000006</v>
      </c>
      <c r="I2405" s="5" t="s">
        <v>18</v>
      </c>
      <c r="J2405" s="13" t="s">
        <v>18</v>
      </c>
      <c r="K2405" s="13" t="s">
        <v>18</v>
      </c>
      <c r="L2405" s="14"/>
      <c r="M2405" s="14"/>
      <c r="N2405" s="14"/>
      <c r="O2405" s="72"/>
      <c r="P2405" s="72"/>
      <c r="Q2405" s="70" t="s">
        <v>18</v>
      </c>
      <c r="R2405" s="70"/>
      <c r="S2405" s="12" t="s">
        <v>18</v>
      </c>
      <c r="T2405" s="71" t="s">
        <v>18</v>
      </c>
      <c r="U2405" s="71"/>
    </row>
    <row r="2406" spans="1:21" ht="25.5">
      <c r="A2406" s="13" t="s">
        <v>2849</v>
      </c>
      <c r="B2406" s="5" t="s">
        <v>18</v>
      </c>
      <c r="C2406" s="14"/>
      <c r="D2406" s="14"/>
      <c r="E2406" s="14"/>
      <c r="F2406" s="53" t="s">
        <v>18</v>
      </c>
      <c r="G2406" s="14"/>
      <c r="H2406" s="53" t="s">
        <v>18</v>
      </c>
      <c r="I2406" s="5" t="s">
        <v>23</v>
      </c>
      <c r="J2406" s="13" t="s">
        <v>233</v>
      </c>
      <c r="K2406" s="13" t="s">
        <v>98</v>
      </c>
      <c r="L2406" s="14">
        <v>15</v>
      </c>
      <c r="M2406" s="14">
        <v>15</v>
      </c>
      <c r="N2406" s="14">
        <v>12</v>
      </c>
      <c r="O2406" s="72">
        <v>16</v>
      </c>
      <c r="P2406" s="72"/>
      <c r="Q2406" s="74">
        <v>106.7</v>
      </c>
      <c r="R2406" s="74"/>
      <c r="S2406" s="15">
        <v>6.7</v>
      </c>
      <c r="T2406" s="71" t="s">
        <v>3353</v>
      </c>
      <c r="U2406" s="71"/>
    </row>
    <row r="2407" spans="1:21">
      <c r="A2407" s="2"/>
      <c r="B2407" s="5" t="s">
        <v>18</v>
      </c>
      <c r="C2407" s="14"/>
      <c r="D2407" s="14"/>
      <c r="E2407" s="14"/>
      <c r="F2407" s="53" t="s">
        <v>18</v>
      </c>
      <c r="G2407" s="14"/>
      <c r="H2407" s="53" t="s">
        <v>18</v>
      </c>
      <c r="I2407" s="5" t="s">
        <v>23</v>
      </c>
      <c r="J2407" s="13" t="s">
        <v>2528</v>
      </c>
      <c r="K2407" s="13" t="s">
        <v>43</v>
      </c>
      <c r="L2407" s="14">
        <v>4</v>
      </c>
      <c r="M2407" s="14">
        <v>2</v>
      </c>
      <c r="N2407" s="14">
        <v>6</v>
      </c>
      <c r="O2407" s="72">
        <v>5</v>
      </c>
      <c r="P2407" s="72"/>
      <c r="Q2407" s="74">
        <v>125</v>
      </c>
      <c r="R2407" s="74"/>
      <c r="S2407" s="15">
        <v>150</v>
      </c>
      <c r="T2407" s="71" t="s">
        <v>3354</v>
      </c>
      <c r="U2407" s="71"/>
    </row>
    <row r="2408" spans="1:21">
      <c r="A2408" s="2"/>
      <c r="B2408" s="5" t="s">
        <v>18</v>
      </c>
      <c r="C2408" s="14"/>
      <c r="D2408" s="14"/>
      <c r="E2408" s="14"/>
      <c r="F2408" s="53" t="s">
        <v>18</v>
      </c>
      <c r="G2408" s="14"/>
      <c r="H2408" s="53" t="s">
        <v>18</v>
      </c>
      <c r="I2408" s="5" t="s">
        <v>23</v>
      </c>
      <c r="J2408" s="13" t="s">
        <v>2850</v>
      </c>
      <c r="K2408" s="13" t="s">
        <v>1610</v>
      </c>
      <c r="L2408" s="14">
        <v>48</v>
      </c>
      <c r="M2408" s="14">
        <v>34</v>
      </c>
      <c r="N2408" s="14">
        <v>55</v>
      </c>
      <c r="O2408" s="72">
        <v>10</v>
      </c>
      <c r="P2408" s="72"/>
      <c r="Q2408" s="74">
        <v>20.8</v>
      </c>
      <c r="R2408" s="74"/>
      <c r="S2408" s="15">
        <v>-70.599999999999994</v>
      </c>
      <c r="T2408" s="71" t="s">
        <v>2851</v>
      </c>
      <c r="U2408" s="71"/>
    </row>
    <row r="2409" spans="1:21">
      <c r="A2409" s="2"/>
      <c r="B2409" s="5" t="s">
        <v>18</v>
      </c>
      <c r="C2409" s="14"/>
      <c r="D2409" s="14"/>
      <c r="E2409" s="14"/>
      <c r="F2409" s="53" t="s">
        <v>18</v>
      </c>
      <c r="G2409" s="14"/>
      <c r="H2409" s="53" t="s">
        <v>18</v>
      </c>
      <c r="I2409" s="5" t="s">
        <v>23</v>
      </c>
      <c r="J2409" s="13" t="s">
        <v>2852</v>
      </c>
      <c r="K2409" s="13" t="s">
        <v>2853</v>
      </c>
      <c r="L2409" s="14">
        <v>1</v>
      </c>
      <c r="M2409" s="14">
        <v>0</v>
      </c>
      <c r="N2409" s="14">
        <v>0</v>
      </c>
      <c r="O2409" s="72">
        <v>0</v>
      </c>
      <c r="P2409" s="72"/>
      <c r="Q2409" s="70" t="s">
        <v>26</v>
      </c>
      <c r="R2409" s="70"/>
      <c r="S2409" s="15">
        <v>0</v>
      </c>
      <c r="T2409" s="71" t="s">
        <v>18</v>
      </c>
      <c r="U2409" s="71"/>
    </row>
    <row r="2410" spans="1:21">
      <c r="A2410" s="2"/>
      <c r="B2410" s="5" t="s">
        <v>29</v>
      </c>
      <c r="C2410" s="14">
        <v>8925869</v>
      </c>
      <c r="D2410" s="14">
        <v>10898716</v>
      </c>
      <c r="E2410" s="14">
        <f t="shared" ref="E2410:E2411" si="577">D2410-C2410</f>
        <v>1972847</v>
      </c>
      <c r="F2410" s="53">
        <f t="shared" ref="F2410:F2411" si="578">IFERROR((D2410/C2410-1)*100,0)</f>
        <v>22.102576230952977</v>
      </c>
      <c r="G2410" s="14">
        <v>16295249</v>
      </c>
      <c r="H2410" s="53">
        <v>66.900000000000006</v>
      </c>
      <c r="I2410" s="5" t="s">
        <v>18</v>
      </c>
      <c r="J2410" s="13" t="s">
        <v>18</v>
      </c>
      <c r="K2410" s="13" t="s">
        <v>18</v>
      </c>
      <c r="L2410" s="14"/>
      <c r="M2410" s="14"/>
      <c r="N2410" s="14"/>
      <c r="O2410" s="72"/>
      <c r="P2410" s="72"/>
      <c r="Q2410" s="70" t="s">
        <v>18</v>
      </c>
      <c r="R2410" s="70"/>
      <c r="S2410" s="12" t="s">
        <v>18</v>
      </c>
      <c r="T2410" s="71" t="s">
        <v>18</v>
      </c>
      <c r="U2410" s="71"/>
    </row>
    <row r="2411" spans="1:21" ht="25.5">
      <c r="A2411" s="13" t="s">
        <v>2854</v>
      </c>
      <c r="B2411" s="5" t="s">
        <v>310</v>
      </c>
      <c r="C2411" s="14">
        <v>16028647</v>
      </c>
      <c r="D2411" s="14">
        <v>17002925</v>
      </c>
      <c r="E2411" s="14">
        <f t="shared" si="577"/>
        <v>974278</v>
      </c>
      <c r="F2411" s="53">
        <f t="shared" si="578"/>
        <v>6.0783545860109145</v>
      </c>
      <c r="G2411" s="14">
        <v>28238142</v>
      </c>
      <c r="H2411" s="53">
        <v>60.2</v>
      </c>
      <c r="I2411" s="5" t="s">
        <v>18</v>
      </c>
      <c r="J2411" s="13" t="s">
        <v>18</v>
      </c>
      <c r="K2411" s="13" t="s">
        <v>18</v>
      </c>
      <c r="L2411" s="14"/>
      <c r="M2411" s="14"/>
      <c r="N2411" s="14"/>
      <c r="O2411" s="72"/>
      <c r="P2411" s="72"/>
      <c r="Q2411" s="70" t="s">
        <v>18</v>
      </c>
      <c r="R2411" s="70"/>
      <c r="S2411" s="12" t="s">
        <v>18</v>
      </c>
      <c r="T2411" s="71" t="s">
        <v>18</v>
      </c>
      <c r="U2411" s="71"/>
    </row>
    <row r="2412" spans="1:21" ht="25.5">
      <c r="A2412" s="13" t="s">
        <v>2855</v>
      </c>
      <c r="B2412" s="5" t="s">
        <v>18</v>
      </c>
      <c r="C2412" s="14"/>
      <c r="D2412" s="14"/>
      <c r="E2412" s="14"/>
      <c r="F2412" s="53" t="s">
        <v>18</v>
      </c>
      <c r="G2412" s="14"/>
      <c r="H2412" s="53" t="s">
        <v>18</v>
      </c>
      <c r="I2412" s="5" t="s">
        <v>23</v>
      </c>
      <c r="J2412" s="13" t="s">
        <v>233</v>
      </c>
      <c r="K2412" s="13" t="s">
        <v>98</v>
      </c>
      <c r="L2412" s="14">
        <v>320</v>
      </c>
      <c r="M2412" s="14">
        <v>220</v>
      </c>
      <c r="N2412" s="14">
        <v>180</v>
      </c>
      <c r="O2412" s="72">
        <v>98</v>
      </c>
      <c r="P2412" s="72"/>
      <c r="Q2412" s="74">
        <v>30.6</v>
      </c>
      <c r="R2412" s="74"/>
      <c r="S2412" s="15">
        <v>-55.5</v>
      </c>
      <c r="T2412" s="71" t="s">
        <v>3355</v>
      </c>
      <c r="U2412" s="71"/>
    </row>
    <row r="2413" spans="1:21">
      <c r="A2413" s="2"/>
      <c r="B2413" s="5" t="s">
        <v>18</v>
      </c>
      <c r="C2413" s="14"/>
      <c r="D2413" s="14"/>
      <c r="E2413" s="14"/>
      <c r="F2413" s="53" t="s">
        <v>18</v>
      </c>
      <c r="G2413" s="14"/>
      <c r="H2413" s="53" t="s">
        <v>18</v>
      </c>
      <c r="I2413" s="5" t="s">
        <v>23</v>
      </c>
      <c r="J2413" s="13" t="s">
        <v>2829</v>
      </c>
      <c r="K2413" s="13" t="s">
        <v>2831</v>
      </c>
      <c r="L2413" s="14">
        <v>45000</v>
      </c>
      <c r="M2413" s="14">
        <v>19000</v>
      </c>
      <c r="N2413" s="14">
        <v>21080</v>
      </c>
      <c r="O2413" s="72">
        <v>17784</v>
      </c>
      <c r="P2413" s="72"/>
      <c r="Q2413" s="74">
        <v>39.5</v>
      </c>
      <c r="R2413" s="74"/>
      <c r="S2413" s="15">
        <v>-6.4</v>
      </c>
      <c r="T2413" s="71" t="s">
        <v>2856</v>
      </c>
      <c r="U2413" s="71"/>
    </row>
    <row r="2414" spans="1:21">
      <c r="A2414" s="2"/>
      <c r="B2414" s="5" t="s">
        <v>18</v>
      </c>
      <c r="C2414" s="14"/>
      <c r="D2414" s="14"/>
      <c r="E2414" s="14"/>
      <c r="F2414" s="53" t="s">
        <v>18</v>
      </c>
      <c r="G2414" s="14"/>
      <c r="H2414" s="53" t="s">
        <v>18</v>
      </c>
      <c r="I2414" s="5" t="s">
        <v>23</v>
      </c>
      <c r="J2414" s="13" t="s">
        <v>2839</v>
      </c>
      <c r="K2414" s="13" t="s">
        <v>2831</v>
      </c>
      <c r="L2414" s="14">
        <v>8900</v>
      </c>
      <c r="M2414" s="14">
        <v>6600</v>
      </c>
      <c r="N2414" s="14">
        <v>6970</v>
      </c>
      <c r="O2414" s="72">
        <v>7656</v>
      </c>
      <c r="P2414" s="72"/>
      <c r="Q2414" s="74">
        <v>86</v>
      </c>
      <c r="R2414" s="74"/>
      <c r="S2414" s="15">
        <v>16</v>
      </c>
      <c r="T2414" s="71" t="s">
        <v>3356</v>
      </c>
      <c r="U2414" s="71"/>
    </row>
    <row r="2415" spans="1:21">
      <c r="A2415" s="2"/>
      <c r="B2415" s="5" t="s">
        <v>18</v>
      </c>
      <c r="C2415" s="14"/>
      <c r="D2415" s="14"/>
      <c r="E2415" s="14"/>
      <c r="F2415" s="53" t="s">
        <v>18</v>
      </c>
      <c r="G2415" s="14"/>
      <c r="H2415" s="53" t="s">
        <v>18</v>
      </c>
      <c r="I2415" s="5" t="s">
        <v>23</v>
      </c>
      <c r="J2415" s="13" t="s">
        <v>2528</v>
      </c>
      <c r="K2415" s="13" t="s">
        <v>43</v>
      </c>
      <c r="L2415" s="14">
        <v>88</v>
      </c>
      <c r="M2415" s="14">
        <v>56</v>
      </c>
      <c r="N2415" s="14">
        <v>29</v>
      </c>
      <c r="O2415" s="72">
        <v>37</v>
      </c>
      <c r="P2415" s="72"/>
      <c r="Q2415" s="74">
        <v>42</v>
      </c>
      <c r="R2415" s="74"/>
      <c r="S2415" s="15">
        <v>-33.9</v>
      </c>
      <c r="T2415" s="71" t="s">
        <v>3357</v>
      </c>
      <c r="U2415" s="71"/>
    </row>
    <row r="2416" spans="1:21">
      <c r="A2416" s="2"/>
      <c r="B2416" s="5" t="s">
        <v>29</v>
      </c>
      <c r="C2416" s="14">
        <v>16028647</v>
      </c>
      <c r="D2416" s="14">
        <v>17002925</v>
      </c>
      <c r="E2416" s="14">
        <f t="shared" ref="E2416:E2417" si="579">D2416-C2416</f>
        <v>974278</v>
      </c>
      <c r="F2416" s="53">
        <f t="shared" ref="F2416:F2417" si="580">IFERROR((D2416/C2416-1)*100,0)</f>
        <v>6.0783545860109145</v>
      </c>
      <c r="G2416" s="14">
        <v>28238142</v>
      </c>
      <c r="H2416" s="53">
        <v>60.2</v>
      </c>
      <c r="I2416" s="5" t="s">
        <v>18</v>
      </c>
      <c r="J2416" s="13" t="s">
        <v>18</v>
      </c>
      <c r="K2416" s="13" t="s">
        <v>18</v>
      </c>
      <c r="L2416" s="14"/>
      <c r="M2416" s="14"/>
      <c r="N2416" s="14"/>
      <c r="O2416" s="72"/>
      <c r="P2416" s="72"/>
      <c r="Q2416" s="70" t="s">
        <v>18</v>
      </c>
      <c r="R2416" s="70"/>
      <c r="S2416" s="12" t="s">
        <v>18</v>
      </c>
      <c r="T2416" s="71" t="s">
        <v>18</v>
      </c>
      <c r="U2416" s="71"/>
    </row>
    <row r="2417" spans="1:21" ht="25.5">
      <c r="A2417" s="13" t="s">
        <v>2857</v>
      </c>
      <c r="B2417" s="5" t="s">
        <v>310</v>
      </c>
      <c r="C2417" s="14">
        <v>12680457</v>
      </c>
      <c r="D2417" s="14">
        <v>15390367</v>
      </c>
      <c r="E2417" s="14">
        <f t="shared" si="579"/>
        <v>2709910</v>
      </c>
      <c r="F2417" s="53">
        <f t="shared" si="580"/>
        <v>21.370759744700063</v>
      </c>
      <c r="G2417" s="14">
        <v>22473813</v>
      </c>
      <c r="H2417" s="53">
        <v>68.5</v>
      </c>
      <c r="I2417" s="5" t="s">
        <v>18</v>
      </c>
      <c r="J2417" s="13" t="s">
        <v>18</v>
      </c>
      <c r="K2417" s="13" t="s">
        <v>18</v>
      </c>
      <c r="L2417" s="14"/>
      <c r="M2417" s="14"/>
      <c r="N2417" s="14"/>
      <c r="O2417" s="72"/>
      <c r="P2417" s="72"/>
      <c r="Q2417" s="70" t="s">
        <v>18</v>
      </c>
      <c r="R2417" s="70"/>
      <c r="S2417" s="12" t="s">
        <v>18</v>
      </c>
      <c r="T2417" s="71" t="s">
        <v>18</v>
      </c>
      <c r="U2417" s="71"/>
    </row>
    <row r="2418" spans="1:21">
      <c r="A2418" s="13" t="s">
        <v>2858</v>
      </c>
      <c r="B2418" s="5" t="s">
        <v>18</v>
      </c>
      <c r="C2418" s="14"/>
      <c r="D2418" s="14"/>
      <c r="E2418" s="14"/>
      <c r="F2418" s="53" t="s">
        <v>18</v>
      </c>
      <c r="G2418" s="14"/>
      <c r="H2418" s="53" t="s">
        <v>18</v>
      </c>
      <c r="I2418" s="5" t="s">
        <v>23</v>
      </c>
      <c r="J2418" s="13" t="s">
        <v>2842</v>
      </c>
      <c r="K2418" s="13" t="s">
        <v>244</v>
      </c>
      <c r="L2418" s="14">
        <v>2800</v>
      </c>
      <c r="M2418" s="14">
        <v>2100</v>
      </c>
      <c r="N2418" s="14">
        <v>2810</v>
      </c>
      <c r="O2418" s="72">
        <v>2190</v>
      </c>
      <c r="P2418" s="72"/>
      <c r="Q2418" s="74">
        <v>78.2</v>
      </c>
      <c r="R2418" s="74"/>
      <c r="S2418" s="15">
        <v>4.3</v>
      </c>
      <c r="T2418" s="71" t="s">
        <v>2467</v>
      </c>
      <c r="U2418" s="71"/>
    </row>
    <row r="2419" spans="1:21">
      <c r="A2419" s="2"/>
      <c r="B2419" s="5" t="s">
        <v>18</v>
      </c>
      <c r="C2419" s="14"/>
      <c r="D2419" s="14"/>
      <c r="E2419" s="14"/>
      <c r="F2419" s="53" t="s">
        <v>18</v>
      </c>
      <c r="G2419" s="14"/>
      <c r="H2419" s="53" t="s">
        <v>18</v>
      </c>
      <c r="I2419" s="5" t="s">
        <v>23</v>
      </c>
      <c r="J2419" s="13" t="s">
        <v>233</v>
      </c>
      <c r="K2419" s="13" t="s">
        <v>98</v>
      </c>
      <c r="L2419" s="14">
        <v>81</v>
      </c>
      <c r="M2419" s="14">
        <v>55</v>
      </c>
      <c r="N2419" s="14">
        <v>32</v>
      </c>
      <c r="O2419" s="72">
        <v>94</v>
      </c>
      <c r="P2419" s="72"/>
      <c r="Q2419" s="74">
        <v>116</v>
      </c>
      <c r="R2419" s="74"/>
      <c r="S2419" s="15">
        <v>70.900000000000006</v>
      </c>
      <c r="T2419" s="71" t="s">
        <v>3358</v>
      </c>
      <c r="U2419" s="71"/>
    </row>
    <row r="2420" spans="1:21">
      <c r="A2420" s="2"/>
      <c r="B2420" s="5" t="s">
        <v>18</v>
      </c>
      <c r="C2420" s="14"/>
      <c r="D2420" s="14"/>
      <c r="E2420" s="14"/>
      <c r="F2420" s="53" t="s">
        <v>18</v>
      </c>
      <c r="G2420" s="14"/>
      <c r="H2420" s="53" t="s">
        <v>18</v>
      </c>
      <c r="I2420" s="5" t="s">
        <v>23</v>
      </c>
      <c r="J2420" s="13" t="s">
        <v>2839</v>
      </c>
      <c r="K2420" s="13" t="s">
        <v>2831</v>
      </c>
      <c r="L2420" s="14">
        <v>2940</v>
      </c>
      <c r="M2420" s="14">
        <v>2140</v>
      </c>
      <c r="N2420" s="14">
        <v>3376</v>
      </c>
      <c r="O2420" s="72">
        <v>1902</v>
      </c>
      <c r="P2420" s="72"/>
      <c r="Q2420" s="74">
        <v>64.7</v>
      </c>
      <c r="R2420" s="74"/>
      <c r="S2420" s="15">
        <v>-11.1</v>
      </c>
      <c r="T2420" s="71" t="s">
        <v>2859</v>
      </c>
      <c r="U2420" s="71"/>
    </row>
    <row r="2421" spans="1:21">
      <c r="A2421" s="2"/>
      <c r="B2421" s="5" t="s">
        <v>18</v>
      </c>
      <c r="C2421" s="14"/>
      <c r="D2421" s="14"/>
      <c r="E2421" s="14"/>
      <c r="F2421" s="53" t="s">
        <v>18</v>
      </c>
      <c r="G2421" s="14"/>
      <c r="H2421" s="53" t="s">
        <v>18</v>
      </c>
      <c r="I2421" s="5" t="s">
        <v>23</v>
      </c>
      <c r="J2421" s="13" t="s">
        <v>2528</v>
      </c>
      <c r="K2421" s="13" t="s">
        <v>43</v>
      </c>
      <c r="L2421" s="14">
        <v>21</v>
      </c>
      <c r="M2421" s="14">
        <v>14</v>
      </c>
      <c r="N2421" s="14">
        <v>25</v>
      </c>
      <c r="O2421" s="72">
        <v>28</v>
      </c>
      <c r="P2421" s="72"/>
      <c r="Q2421" s="74">
        <v>133.30000000000001</v>
      </c>
      <c r="R2421" s="74"/>
      <c r="S2421" s="15">
        <v>100</v>
      </c>
      <c r="T2421" s="71" t="s">
        <v>2860</v>
      </c>
      <c r="U2421" s="71"/>
    </row>
    <row r="2422" spans="1:21">
      <c r="A2422" s="2"/>
      <c r="B2422" s="5" t="s">
        <v>29</v>
      </c>
      <c r="C2422" s="14">
        <v>12680457</v>
      </c>
      <c r="D2422" s="14">
        <v>15390367</v>
      </c>
      <c r="E2422" s="14">
        <f t="shared" ref="E2422:E2423" si="581">D2422-C2422</f>
        <v>2709910</v>
      </c>
      <c r="F2422" s="53">
        <f t="shared" ref="F2422:F2423" si="582">IFERROR((D2422/C2422-1)*100,0)</f>
        <v>21.370759744700063</v>
      </c>
      <c r="G2422" s="14">
        <v>22473813</v>
      </c>
      <c r="H2422" s="53">
        <v>68.5</v>
      </c>
      <c r="I2422" s="5" t="s">
        <v>18</v>
      </c>
      <c r="J2422" s="13" t="s">
        <v>18</v>
      </c>
      <c r="K2422" s="13" t="s">
        <v>18</v>
      </c>
      <c r="L2422" s="14"/>
      <c r="M2422" s="14"/>
      <c r="N2422" s="14"/>
      <c r="O2422" s="72"/>
      <c r="P2422" s="72"/>
      <c r="Q2422" s="70" t="s">
        <v>18</v>
      </c>
      <c r="R2422" s="70"/>
      <c r="S2422" s="12" t="s">
        <v>18</v>
      </c>
      <c r="T2422" s="71" t="s">
        <v>18</v>
      </c>
      <c r="U2422" s="71"/>
    </row>
    <row r="2423" spans="1:21" ht="25.5">
      <c r="A2423" s="13" t="s">
        <v>2861</v>
      </c>
      <c r="B2423" s="5" t="s">
        <v>310</v>
      </c>
      <c r="C2423" s="14">
        <v>20278092</v>
      </c>
      <c r="D2423" s="14">
        <v>27965361</v>
      </c>
      <c r="E2423" s="14">
        <f t="shared" si="581"/>
        <v>7687269</v>
      </c>
      <c r="F2423" s="53">
        <f t="shared" si="582"/>
        <v>37.9092322887183</v>
      </c>
      <c r="G2423" s="14">
        <v>40429588</v>
      </c>
      <c r="H2423" s="53">
        <v>69.2</v>
      </c>
      <c r="I2423" s="5" t="s">
        <v>18</v>
      </c>
      <c r="J2423" s="13" t="s">
        <v>18</v>
      </c>
      <c r="K2423" s="13" t="s">
        <v>18</v>
      </c>
      <c r="L2423" s="14"/>
      <c r="M2423" s="14"/>
      <c r="N2423" s="14"/>
      <c r="O2423" s="72"/>
      <c r="P2423" s="72"/>
      <c r="Q2423" s="70" t="s">
        <v>18</v>
      </c>
      <c r="R2423" s="70"/>
      <c r="S2423" s="12" t="s">
        <v>18</v>
      </c>
      <c r="T2423" s="71" t="s">
        <v>18</v>
      </c>
      <c r="U2423" s="71"/>
    </row>
    <row r="2424" spans="1:21" ht="25.5">
      <c r="A2424" s="13" t="s">
        <v>2862</v>
      </c>
      <c r="B2424" s="5" t="s">
        <v>18</v>
      </c>
      <c r="C2424" s="14"/>
      <c r="D2424" s="14"/>
      <c r="E2424" s="14"/>
      <c r="F2424" s="53" t="s">
        <v>18</v>
      </c>
      <c r="G2424" s="14"/>
      <c r="H2424" s="53" t="s">
        <v>18</v>
      </c>
      <c r="I2424" s="5" t="s">
        <v>23</v>
      </c>
      <c r="J2424" s="13" t="s">
        <v>2842</v>
      </c>
      <c r="K2424" s="13" t="s">
        <v>244</v>
      </c>
      <c r="L2424" s="14">
        <v>3000</v>
      </c>
      <c r="M2424" s="14">
        <v>2500</v>
      </c>
      <c r="N2424" s="14">
        <v>2860</v>
      </c>
      <c r="O2424" s="72">
        <v>2848</v>
      </c>
      <c r="P2424" s="72"/>
      <c r="Q2424" s="74">
        <v>94.9</v>
      </c>
      <c r="R2424" s="74"/>
      <c r="S2424" s="15">
        <v>13.9</v>
      </c>
      <c r="T2424" s="71" t="s">
        <v>3359</v>
      </c>
      <c r="U2424" s="71"/>
    </row>
    <row r="2425" spans="1:21">
      <c r="A2425" s="2"/>
      <c r="B2425" s="5" t="s">
        <v>18</v>
      </c>
      <c r="C2425" s="14"/>
      <c r="D2425" s="14"/>
      <c r="E2425" s="14"/>
      <c r="F2425" s="53" t="s">
        <v>18</v>
      </c>
      <c r="G2425" s="14"/>
      <c r="H2425" s="53" t="s">
        <v>18</v>
      </c>
      <c r="I2425" s="5" t="s">
        <v>23</v>
      </c>
      <c r="J2425" s="13" t="s">
        <v>233</v>
      </c>
      <c r="K2425" s="13" t="s">
        <v>98</v>
      </c>
      <c r="L2425" s="14">
        <v>551</v>
      </c>
      <c r="M2425" s="14">
        <v>320</v>
      </c>
      <c r="N2425" s="14">
        <v>281</v>
      </c>
      <c r="O2425" s="72">
        <v>291</v>
      </c>
      <c r="P2425" s="72"/>
      <c r="Q2425" s="74">
        <v>52.8</v>
      </c>
      <c r="R2425" s="74"/>
      <c r="S2425" s="15">
        <v>-9.1</v>
      </c>
      <c r="T2425" s="71" t="s">
        <v>2863</v>
      </c>
      <c r="U2425" s="71"/>
    </row>
    <row r="2426" spans="1:21">
      <c r="A2426" s="2"/>
      <c r="B2426" s="5" t="s">
        <v>18</v>
      </c>
      <c r="C2426" s="14"/>
      <c r="D2426" s="14"/>
      <c r="E2426" s="14"/>
      <c r="F2426" s="53" t="s">
        <v>18</v>
      </c>
      <c r="G2426" s="14"/>
      <c r="H2426" s="53" t="s">
        <v>18</v>
      </c>
      <c r="I2426" s="5" t="s">
        <v>23</v>
      </c>
      <c r="J2426" s="13" t="s">
        <v>2839</v>
      </c>
      <c r="K2426" s="13" t="s">
        <v>2831</v>
      </c>
      <c r="L2426" s="14">
        <v>3660</v>
      </c>
      <c r="M2426" s="14">
        <v>2930</v>
      </c>
      <c r="N2426" s="14">
        <v>13213</v>
      </c>
      <c r="O2426" s="72">
        <v>11648</v>
      </c>
      <c r="P2426" s="72"/>
      <c r="Q2426" s="74">
        <v>318.3</v>
      </c>
      <c r="R2426" s="74"/>
      <c r="S2426" s="15">
        <v>297.5</v>
      </c>
      <c r="T2426" s="71" t="s">
        <v>3360</v>
      </c>
      <c r="U2426" s="71"/>
    </row>
    <row r="2427" spans="1:21">
      <c r="A2427" s="2"/>
      <c r="B2427" s="5" t="s">
        <v>18</v>
      </c>
      <c r="C2427" s="14"/>
      <c r="D2427" s="14"/>
      <c r="E2427" s="14"/>
      <c r="F2427" s="53" t="s">
        <v>18</v>
      </c>
      <c r="G2427" s="14"/>
      <c r="H2427" s="53" t="s">
        <v>18</v>
      </c>
      <c r="I2427" s="5" t="s">
        <v>23</v>
      </c>
      <c r="J2427" s="13" t="s">
        <v>2528</v>
      </c>
      <c r="K2427" s="13" t="s">
        <v>43</v>
      </c>
      <c r="L2427" s="14">
        <v>24</v>
      </c>
      <c r="M2427" s="14">
        <v>21</v>
      </c>
      <c r="N2427" s="14">
        <v>9</v>
      </c>
      <c r="O2427" s="72">
        <v>8</v>
      </c>
      <c r="P2427" s="72"/>
      <c r="Q2427" s="74">
        <v>33.299999999999997</v>
      </c>
      <c r="R2427" s="74"/>
      <c r="S2427" s="15">
        <v>-61.9</v>
      </c>
      <c r="T2427" s="71" t="s">
        <v>3361</v>
      </c>
      <c r="U2427" s="71"/>
    </row>
    <row r="2428" spans="1:21">
      <c r="A2428" s="2"/>
      <c r="B2428" s="5" t="s">
        <v>29</v>
      </c>
      <c r="C2428" s="14">
        <v>20278092</v>
      </c>
      <c r="D2428" s="14">
        <v>27965361</v>
      </c>
      <c r="E2428" s="14">
        <f t="shared" ref="E2428:E2429" si="583">D2428-C2428</f>
        <v>7687269</v>
      </c>
      <c r="F2428" s="53">
        <f t="shared" ref="F2428:F2429" si="584">IFERROR((D2428/C2428-1)*100,0)</f>
        <v>37.9092322887183</v>
      </c>
      <c r="G2428" s="14">
        <v>40429588</v>
      </c>
      <c r="H2428" s="53">
        <v>69.2</v>
      </c>
      <c r="I2428" s="5" t="s">
        <v>18</v>
      </c>
      <c r="J2428" s="13" t="s">
        <v>18</v>
      </c>
      <c r="K2428" s="13" t="s">
        <v>18</v>
      </c>
      <c r="L2428" s="14"/>
      <c r="M2428" s="14"/>
      <c r="N2428" s="14"/>
      <c r="O2428" s="72"/>
      <c r="P2428" s="72"/>
      <c r="Q2428" s="70" t="s">
        <v>18</v>
      </c>
      <c r="R2428" s="70"/>
      <c r="S2428" s="12" t="s">
        <v>18</v>
      </c>
      <c r="T2428" s="71" t="s">
        <v>18</v>
      </c>
      <c r="U2428" s="71"/>
    </row>
    <row r="2429" spans="1:21" ht="25.5">
      <c r="A2429" s="13" t="s">
        <v>2864</v>
      </c>
      <c r="B2429" s="5" t="s">
        <v>310</v>
      </c>
      <c r="C2429" s="14">
        <v>12371420</v>
      </c>
      <c r="D2429" s="14">
        <v>13897222</v>
      </c>
      <c r="E2429" s="14">
        <f t="shared" si="583"/>
        <v>1525802</v>
      </c>
      <c r="F2429" s="53">
        <f t="shared" si="584"/>
        <v>12.333281062319434</v>
      </c>
      <c r="G2429" s="14">
        <v>20678067</v>
      </c>
      <c r="H2429" s="53">
        <v>67.2</v>
      </c>
      <c r="I2429" s="5" t="s">
        <v>18</v>
      </c>
      <c r="J2429" s="13" t="s">
        <v>18</v>
      </c>
      <c r="K2429" s="13" t="s">
        <v>18</v>
      </c>
      <c r="L2429" s="14"/>
      <c r="M2429" s="14"/>
      <c r="N2429" s="14"/>
      <c r="O2429" s="72"/>
      <c r="P2429" s="72"/>
      <c r="Q2429" s="70" t="s">
        <v>18</v>
      </c>
      <c r="R2429" s="70"/>
      <c r="S2429" s="12" t="s">
        <v>18</v>
      </c>
      <c r="T2429" s="71" t="s">
        <v>18</v>
      </c>
      <c r="U2429" s="71"/>
    </row>
    <row r="2430" spans="1:21" ht="25.5">
      <c r="A2430" s="13" t="s">
        <v>2865</v>
      </c>
      <c r="B2430" s="5" t="s">
        <v>18</v>
      </c>
      <c r="C2430" s="14"/>
      <c r="D2430" s="14"/>
      <c r="E2430" s="14"/>
      <c r="F2430" s="53" t="s">
        <v>18</v>
      </c>
      <c r="G2430" s="14"/>
      <c r="H2430" s="53" t="s">
        <v>18</v>
      </c>
      <c r="I2430" s="5" t="s">
        <v>23</v>
      </c>
      <c r="J2430" s="13" t="s">
        <v>233</v>
      </c>
      <c r="K2430" s="13" t="s">
        <v>98</v>
      </c>
      <c r="L2430" s="14">
        <v>750</v>
      </c>
      <c r="M2430" s="14">
        <v>475</v>
      </c>
      <c r="N2430" s="14">
        <v>225</v>
      </c>
      <c r="O2430" s="72">
        <v>230</v>
      </c>
      <c r="P2430" s="72"/>
      <c r="Q2430" s="74">
        <v>30.7</v>
      </c>
      <c r="R2430" s="74"/>
      <c r="S2430" s="15">
        <v>-51.6</v>
      </c>
      <c r="T2430" s="71" t="s">
        <v>3362</v>
      </c>
      <c r="U2430" s="71"/>
    </row>
    <row r="2431" spans="1:21">
      <c r="A2431" s="2"/>
      <c r="B2431" s="5" t="s">
        <v>18</v>
      </c>
      <c r="C2431" s="14"/>
      <c r="D2431" s="14"/>
      <c r="E2431" s="14"/>
      <c r="F2431" s="53" t="s">
        <v>18</v>
      </c>
      <c r="G2431" s="14"/>
      <c r="H2431" s="53" t="s">
        <v>18</v>
      </c>
      <c r="I2431" s="5" t="s">
        <v>23</v>
      </c>
      <c r="J2431" s="13" t="s">
        <v>2829</v>
      </c>
      <c r="K2431" s="13" t="s">
        <v>2831</v>
      </c>
      <c r="L2431" s="14">
        <v>8000</v>
      </c>
      <c r="M2431" s="14">
        <v>6000</v>
      </c>
      <c r="N2431" s="14">
        <v>5050</v>
      </c>
      <c r="O2431" s="72">
        <v>3900</v>
      </c>
      <c r="P2431" s="72"/>
      <c r="Q2431" s="74">
        <v>48.8</v>
      </c>
      <c r="R2431" s="74"/>
      <c r="S2431" s="15">
        <v>-35</v>
      </c>
      <c r="T2431" s="71" t="s">
        <v>2866</v>
      </c>
      <c r="U2431" s="71"/>
    </row>
    <row r="2432" spans="1:21">
      <c r="A2432" s="2"/>
      <c r="B2432" s="5" t="s">
        <v>18</v>
      </c>
      <c r="C2432" s="14"/>
      <c r="D2432" s="14"/>
      <c r="E2432" s="14"/>
      <c r="F2432" s="53" t="s">
        <v>18</v>
      </c>
      <c r="G2432" s="14"/>
      <c r="H2432" s="53" t="s">
        <v>18</v>
      </c>
      <c r="I2432" s="5" t="s">
        <v>23</v>
      </c>
      <c r="J2432" s="13" t="s">
        <v>2528</v>
      </c>
      <c r="K2432" s="13" t="s">
        <v>43</v>
      </c>
      <c r="L2432" s="14">
        <v>4</v>
      </c>
      <c r="M2432" s="14">
        <v>0</v>
      </c>
      <c r="N2432" s="14">
        <v>0</v>
      </c>
      <c r="O2432" s="72">
        <v>0</v>
      </c>
      <c r="P2432" s="72"/>
      <c r="Q2432" s="70" t="s">
        <v>26</v>
      </c>
      <c r="R2432" s="70"/>
      <c r="S2432" s="15">
        <v>0</v>
      </c>
      <c r="T2432" s="71" t="s">
        <v>18</v>
      </c>
      <c r="U2432" s="71"/>
    </row>
    <row r="2433" spans="1:21">
      <c r="A2433" s="2"/>
      <c r="B2433" s="5" t="s">
        <v>29</v>
      </c>
      <c r="C2433" s="14">
        <v>12371420</v>
      </c>
      <c r="D2433" s="14">
        <v>13897222</v>
      </c>
      <c r="E2433" s="14">
        <f t="shared" ref="E2433:E2434" si="585">D2433-C2433</f>
        <v>1525802</v>
      </c>
      <c r="F2433" s="53">
        <f t="shared" ref="F2433:F2434" si="586">IFERROR((D2433/C2433-1)*100,0)</f>
        <v>12.333281062319434</v>
      </c>
      <c r="G2433" s="14">
        <v>20678067</v>
      </c>
      <c r="H2433" s="53">
        <v>67.2</v>
      </c>
      <c r="I2433" s="5" t="s">
        <v>18</v>
      </c>
      <c r="J2433" s="13" t="s">
        <v>18</v>
      </c>
      <c r="K2433" s="13" t="s">
        <v>18</v>
      </c>
      <c r="L2433" s="14"/>
      <c r="M2433" s="14"/>
      <c r="N2433" s="14"/>
      <c r="O2433" s="72"/>
      <c r="P2433" s="72"/>
      <c r="Q2433" s="70" t="s">
        <v>18</v>
      </c>
      <c r="R2433" s="70"/>
      <c r="S2433" s="12" t="s">
        <v>18</v>
      </c>
      <c r="T2433" s="71" t="s">
        <v>18</v>
      </c>
      <c r="U2433" s="71"/>
    </row>
    <row r="2434" spans="1:21" ht="25.5">
      <c r="A2434" s="13" t="s">
        <v>2867</v>
      </c>
      <c r="B2434" s="5" t="s">
        <v>310</v>
      </c>
      <c r="C2434" s="14">
        <v>3498676</v>
      </c>
      <c r="D2434" s="14">
        <v>4466095</v>
      </c>
      <c r="E2434" s="14">
        <f t="shared" si="585"/>
        <v>967419</v>
      </c>
      <c r="F2434" s="53">
        <f t="shared" si="586"/>
        <v>27.651002836501569</v>
      </c>
      <c r="G2434" s="14">
        <v>6529454</v>
      </c>
      <c r="H2434" s="53">
        <v>68.400000000000006</v>
      </c>
      <c r="I2434" s="5" t="s">
        <v>18</v>
      </c>
      <c r="J2434" s="13" t="s">
        <v>18</v>
      </c>
      <c r="K2434" s="13" t="s">
        <v>18</v>
      </c>
      <c r="L2434" s="14"/>
      <c r="M2434" s="14"/>
      <c r="N2434" s="14"/>
      <c r="O2434" s="72"/>
      <c r="P2434" s="72"/>
      <c r="Q2434" s="70" t="s">
        <v>18</v>
      </c>
      <c r="R2434" s="70"/>
      <c r="S2434" s="12" t="s">
        <v>18</v>
      </c>
      <c r="T2434" s="71" t="s">
        <v>18</v>
      </c>
      <c r="U2434" s="71"/>
    </row>
    <row r="2435" spans="1:21" ht="25.5">
      <c r="A2435" s="13" t="s">
        <v>2868</v>
      </c>
      <c r="B2435" s="5" t="s">
        <v>18</v>
      </c>
      <c r="C2435" s="14"/>
      <c r="D2435" s="14"/>
      <c r="E2435" s="14"/>
      <c r="F2435" s="53" t="s">
        <v>18</v>
      </c>
      <c r="G2435" s="14"/>
      <c r="H2435" s="53" t="s">
        <v>18</v>
      </c>
      <c r="I2435" s="5" t="s">
        <v>23</v>
      </c>
      <c r="J2435" s="13" t="s">
        <v>233</v>
      </c>
      <c r="K2435" s="13" t="s">
        <v>98</v>
      </c>
      <c r="L2435" s="14">
        <v>200</v>
      </c>
      <c r="M2435" s="14">
        <v>150</v>
      </c>
      <c r="N2435" s="14">
        <v>187</v>
      </c>
      <c r="O2435" s="72">
        <v>159</v>
      </c>
      <c r="P2435" s="72"/>
      <c r="Q2435" s="74">
        <v>79.5</v>
      </c>
      <c r="R2435" s="74"/>
      <c r="S2435" s="15">
        <v>6</v>
      </c>
      <c r="T2435" s="71" t="s">
        <v>3363</v>
      </c>
      <c r="U2435" s="71"/>
    </row>
    <row r="2436" spans="1:21" ht="27.75" customHeight="1">
      <c r="A2436" s="2"/>
      <c r="B2436" s="5" t="s">
        <v>18</v>
      </c>
      <c r="C2436" s="14"/>
      <c r="D2436" s="14"/>
      <c r="E2436" s="14"/>
      <c r="F2436" s="53" t="s">
        <v>18</v>
      </c>
      <c r="G2436" s="14"/>
      <c r="H2436" s="53" t="s">
        <v>18</v>
      </c>
      <c r="I2436" s="5" t="s">
        <v>23</v>
      </c>
      <c r="J2436" s="13" t="s">
        <v>2839</v>
      </c>
      <c r="K2436" s="13" t="s">
        <v>2831</v>
      </c>
      <c r="L2436" s="14">
        <v>11000</v>
      </c>
      <c r="M2436" s="14">
        <v>7500</v>
      </c>
      <c r="N2436" s="14">
        <v>10394</v>
      </c>
      <c r="O2436" s="72">
        <v>14068</v>
      </c>
      <c r="P2436" s="72"/>
      <c r="Q2436" s="74">
        <v>127.9</v>
      </c>
      <c r="R2436" s="74"/>
      <c r="S2436" s="15">
        <v>87.6</v>
      </c>
      <c r="T2436" s="71" t="s">
        <v>2869</v>
      </c>
      <c r="U2436" s="71"/>
    </row>
    <row r="2437" spans="1:21">
      <c r="B2437" s="5" t="s">
        <v>18</v>
      </c>
      <c r="C2437" s="14"/>
      <c r="D2437" s="14"/>
      <c r="E2437" s="14"/>
      <c r="F2437" s="53" t="s">
        <v>18</v>
      </c>
      <c r="G2437" s="14"/>
      <c r="H2437" s="53" t="s">
        <v>18</v>
      </c>
      <c r="I2437" s="5" t="s">
        <v>23</v>
      </c>
      <c r="J2437" s="13" t="s">
        <v>2528</v>
      </c>
      <c r="K2437" s="13" t="s">
        <v>43</v>
      </c>
      <c r="L2437" s="14">
        <v>30</v>
      </c>
      <c r="M2437" s="14">
        <v>25</v>
      </c>
      <c r="N2437" s="14">
        <v>30</v>
      </c>
      <c r="O2437" s="72">
        <v>25</v>
      </c>
      <c r="P2437" s="72"/>
      <c r="Q2437" s="74">
        <v>83.3</v>
      </c>
      <c r="R2437" s="74"/>
      <c r="S2437" s="15">
        <v>0</v>
      </c>
      <c r="T2437" s="71" t="s">
        <v>18</v>
      </c>
      <c r="U2437" s="71"/>
    </row>
    <row r="2438" spans="1:21">
      <c r="A2438" s="2"/>
      <c r="B2438" s="5" t="s">
        <v>29</v>
      </c>
      <c r="C2438" s="14">
        <v>3498676</v>
      </c>
      <c r="D2438" s="14">
        <v>4466095</v>
      </c>
      <c r="E2438" s="14">
        <f t="shared" ref="E2438:E2439" si="587">D2438-C2438</f>
        <v>967419</v>
      </c>
      <c r="F2438" s="53">
        <f t="shared" ref="F2438:F2439" si="588">IFERROR((D2438/C2438-1)*100,0)</f>
        <v>27.651002836501569</v>
      </c>
      <c r="G2438" s="14">
        <v>6529454</v>
      </c>
      <c r="H2438" s="53">
        <v>68.400000000000006</v>
      </c>
      <c r="I2438" s="5" t="s">
        <v>18</v>
      </c>
      <c r="J2438" s="13" t="s">
        <v>18</v>
      </c>
      <c r="K2438" s="13" t="s">
        <v>18</v>
      </c>
      <c r="L2438" s="14"/>
      <c r="M2438" s="14"/>
      <c r="N2438" s="14"/>
      <c r="O2438" s="72"/>
      <c r="P2438" s="72"/>
      <c r="Q2438" s="70" t="s">
        <v>18</v>
      </c>
      <c r="R2438" s="70"/>
      <c r="S2438" s="12" t="s">
        <v>18</v>
      </c>
      <c r="T2438" s="71" t="s">
        <v>18</v>
      </c>
      <c r="U2438" s="71"/>
    </row>
    <row r="2439" spans="1:21" ht="25.5">
      <c r="A2439" s="13" t="s">
        <v>2870</v>
      </c>
      <c r="B2439" s="5" t="s">
        <v>310</v>
      </c>
      <c r="C2439" s="14">
        <v>1329977</v>
      </c>
      <c r="D2439" s="14">
        <v>2018684</v>
      </c>
      <c r="E2439" s="14">
        <f t="shared" si="587"/>
        <v>688707</v>
      </c>
      <c r="F2439" s="53">
        <f t="shared" si="588"/>
        <v>51.783376705010696</v>
      </c>
      <c r="G2439" s="14">
        <v>3473453</v>
      </c>
      <c r="H2439" s="53">
        <v>58.1</v>
      </c>
      <c r="I2439" s="5" t="s">
        <v>18</v>
      </c>
      <c r="J2439" s="13" t="s">
        <v>18</v>
      </c>
      <c r="K2439" s="13" t="s">
        <v>18</v>
      </c>
      <c r="L2439" s="14"/>
      <c r="M2439" s="14"/>
      <c r="N2439" s="14"/>
      <c r="O2439" s="72"/>
      <c r="P2439" s="72"/>
      <c r="Q2439" s="70" t="s">
        <v>18</v>
      </c>
      <c r="R2439" s="70"/>
      <c r="S2439" s="12" t="s">
        <v>18</v>
      </c>
      <c r="T2439" s="71" t="s">
        <v>18</v>
      </c>
      <c r="U2439" s="71"/>
    </row>
    <row r="2440" spans="1:21">
      <c r="A2440" s="13" t="s">
        <v>2871</v>
      </c>
      <c r="B2440" s="5" t="s">
        <v>18</v>
      </c>
      <c r="C2440" s="14"/>
      <c r="D2440" s="14"/>
      <c r="E2440" s="14"/>
      <c r="F2440" s="53" t="s">
        <v>18</v>
      </c>
      <c r="G2440" s="14"/>
      <c r="H2440" s="53" t="s">
        <v>18</v>
      </c>
      <c r="I2440" s="5" t="s">
        <v>23</v>
      </c>
      <c r="J2440" s="13" t="s">
        <v>233</v>
      </c>
      <c r="K2440" s="13" t="s">
        <v>98</v>
      </c>
      <c r="L2440" s="14">
        <v>10</v>
      </c>
      <c r="M2440" s="14">
        <v>10</v>
      </c>
      <c r="N2440" s="14">
        <v>23</v>
      </c>
      <c r="O2440" s="72">
        <v>0</v>
      </c>
      <c r="P2440" s="72"/>
      <c r="Q2440" s="70" t="s">
        <v>26</v>
      </c>
      <c r="R2440" s="70"/>
      <c r="S2440" s="12" t="s">
        <v>26</v>
      </c>
      <c r="T2440" s="71" t="s">
        <v>2872</v>
      </c>
      <c r="U2440" s="71"/>
    </row>
    <row r="2441" spans="1:21">
      <c r="A2441" s="2"/>
      <c r="B2441" s="5" t="s">
        <v>29</v>
      </c>
      <c r="C2441" s="14">
        <v>1329977</v>
      </c>
      <c r="D2441" s="14">
        <v>2018684</v>
      </c>
      <c r="E2441" s="14">
        <f>D2441-C2441</f>
        <v>688707</v>
      </c>
      <c r="F2441" s="53">
        <f>IFERROR((D2441/C2441-1)*100,0)</f>
        <v>51.783376705010696</v>
      </c>
      <c r="G2441" s="14">
        <v>3473453</v>
      </c>
      <c r="H2441" s="53">
        <v>58.1</v>
      </c>
      <c r="I2441" s="5" t="s">
        <v>18</v>
      </c>
      <c r="J2441" s="13" t="s">
        <v>18</v>
      </c>
      <c r="K2441" s="13" t="s">
        <v>18</v>
      </c>
      <c r="L2441" s="14"/>
      <c r="M2441" s="14"/>
      <c r="N2441" s="14"/>
      <c r="O2441" s="72"/>
      <c r="P2441" s="72"/>
      <c r="Q2441" s="70" t="s">
        <v>18</v>
      </c>
      <c r="R2441" s="70"/>
      <c r="S2441" s="12" t="s">
        <v>18</v>
      </c>
      <c r="T2441" s="71" t="s">
        <v>18</v>
      </c>
      <c r="U2441" s="71"/>
    </row>
    <row r="2442" spans="1:21" ht="25.5">
      <c r="A2442" s="11" t="s">
        <v>2873</v>
      </c>
      <c r="B2442" s="5" t="s">
        <v>18</v>
      </c>
      <c r="C2442" s="14"/>
      <c r="D2442" s="14"/>
      <c r="E2442" s="14"/>
      <c r="F2442" s="53" t="s">
        <v>18</v>
      </c>
      <c r="G2442" s="14"/>
      <c r="H2442" s="53" t="s">
        <v>18</v>
      </c>
      <c r="I2442" s="5" t="s">
        <v>18</v>
      </c>
      <c r="J2442" s="13" t="s">
        <v>18</v>
      </c>
      <c r="K2442" s="13" t="s">
        <v>18</v>
      </c>
      <c r="L2442" s="14"/>
      <c r="M2442" s="14"/>
      <c r="N2442" s="14"/>
      <c r="O2442" s="72"/>
      <c r="P2442" s="72"/>
      <c r="Q2442" s="70" t="s">
        <v>18</v>
      </c>
      <c r="R2442" s="70"/>
      <c r="S2442" s="12" t="s">
        <v>18</v>
      </c>
      <c r="T2442" s="71" t="s">
        <v>18</v>
      </c>
      <c r="U2442" s="71"/>
    </row>
    <row r="2443" spans="1:21" ht="25.5">
      <c r="A2443" s="13" t="s">
        <v>2874</v>
      </c>
      <c r="B2443" s="5" t="s">
        <v>63</v>
      </c>
      <c r="C2443" s="14">
        <v>1266599578</v>
      </c>
      <c r="D2443" s="14">
        <v>1845601979</v>
      </c>
      <c r="E2443" s="14">
        <f>D2443-C2443</f>
        <v>579002401</v>
      </c>
      <c r="F2443" s="53">
        <f>IFERROR((D2443/C2443-1)*100,0)</f>
        <v>45.713137052695288</v>
      </c>
      <c r="G2443" s="14">
        <v>2428512000</v>
      </c>
      <c r="H2443" s="53">
        <v>76</v>
      </c>
      <c r="I2443" s="5" t="s">
        <v>18</v>
      </c>
      <c r="J2443" s="13" t="s">
        <v>18</v>
      </c>
      <c r="K2443" s="13" t="s">
        <v>18</v>
      </c>
      <c r="L2443" s="14"/>
      <c r="M2443" s="14"/>
      <c r="N2443" s="14"/>
      <c r="O2443" s="72"/>
      <c r="P2443" s="72"/>
      <c r="Q2443" s="70" t="s">
        <v>18</v>
      </c>
      <c r="R2443" s="70"/>
      <c r="S2443" s="12" t="s">
        <v>18</v>
      </c>
      <c r="T2443" s="71" t="s">
        <v>18</v>
      </c>
      <c r="U2443" s="71"/>
    </row>
    <row r="2444" spans="1:21" ht="25.5">
      <c r="A2444" s="13" t="s">
        <v>2875</v>
      </c>
      <c r="B2444" s="5" t="s">
        <v>18</v>
      </c>
      <c r="C2444" s="14"/>
      <c r="D2444" s="14"/>
      <c r="E2444" s="14"/>
      <c r="F2444" s="53" t="s">
        <v>18</v>
      </c>
      <c r="G2444" s="14"/>
      <c r="H2444" s="53" t="s">
        <v>18</v>
      </c>
      <c r="I2444" s="5" t="s">
        <v>23</v>
      </c>
      <c r="J2444" s="13" t="s">
        <v>2876</v>
      </c>
      <c r="K2444" s="13" t="s">
        <v>66</v>
      </c>
      <c r="L2444" s="14">
        <v>571764</v>
      </c>
      <c r="M2444" s="14">
        <v>431450</v>
      </c>
      <c r="N2444" s="14">
        <v>385465</v>
      </c>
      <c r="O2444" s="72">
        <v>411357</v>
      </c>
      <c r="P2444" s="72"/>
      <c r="Q2444" s="74">
        <v>71.900000000000006</v>
      </c>
      <c r="R2444" s="74"/>
      <c r="S2444" s="15">
        <v>-4.7</v>
      </c>
      <c r="T2444" s="71" t="s">
        <v>2877</v>
      </c>
      <c r="U2444" s="71"/>
    </row>
    <row r="2445" spans="1:21" ht="25.5" customHeight="1">
      <c r="A2445" s="13" t="s">
        <v>2875</v>
      </c>
      <c r="B2445" s="2"/>
      <c r="C2445" s="2"/>
      <c r="D2445" s="2"/>
      <c r="E2445" s="2"/>
      <c r="F2445" s="63"/>
      <c r="G2445" s="2"/>
      <c r="H2445" s="63"/>
      <c r="I2445" s="2"/>
      <c r="J2445" s="2"/>
      <c r="K2445" s="2"/>
      <c r="L2445" s="2"/>
      <c r="M2445" s="2"/>
      <c r="N2445" s="2"/>
      <c r="O2445" s="2"/>
      <c r="P2445" s="2"/>
      <c r="Q2445" s="2"/>
      <c r="R2445" s="2"/>
      <c r="S2445" s="2"/>
      <c r="T2445" s="71" t="s">
        <v>3364</v>
      </c>
      <c r="U2445" s="71"/>
    </row>
    <row r="2446" spans="1:21">
      <c r="A2446" s="2"/>
      <c r="B2446" s="5" t="s">
        <v>18</v>
      </c>
      <c r="C2446" s="14"/>
      <c r="D2446" s="14"/>
      <c r="E2446" s="14"/>
      <c r="F2446" s="53" t="s">
        <v>18</v>
      </c>
      <c r="G2446" s="14"/>
      <c r="H2446" s="53" t="s">
        <v>18</v>
      </c>
      <c r="I2446" s="5" t="s">
        <v>23</v>
      </c>
      <c r="J2446" s="13" t="s">
        <v>699</v>
      </c>
      <c r="K2446" s="13" t="s">
        <v>700</v>
      </c>
      <c r="L2446" s="14">
        <v>18826</v>
      </c>
      <c r="M2446" s="14">
        <v>14299</v>
      </c>
      <c r="N2446" s="14">
        <v>12577</v>
      </c>
      <c r="O2446" s="72">
        <v>12197</v>
      </c>
      <c r="P2446" s="72"/>
      <c r="Q2446" s="74">
        <v>64.8</v>
      </c>
      <c r="R2446" s="74"/>
      <c r="S2446" s="15">
        <v>-14.7</v>
      </c>
      <c r="T2446" s="71" t="s">
        <v>3365</v>
      </c>
      <c r="U2446" s="71"/>
    </row>
    <row r="2447" spans="1:21">
      <c r="A2447" s="2"/>
      <c r="B2447" s="5" t="s">
        <v>18</v>
      </c>
      <c r="C2447" s="14"/>
      <c r="D2447" s="14"/>
      <c r="E2447" s="14"/>
      <c r="F2447" s="53" t="s">
        <v>18</v>
      </c>
      <c r="G2447" s="14"/>
      <c r="H2447" s="53" t="s">
        <v>18</v>
      </c>
      <c r="I2447" s="5" t="s">
        <v>23</v>
      </c>
      <c r="J2447" s="13" t="s">
        <v>2878</v>
      </c>
      <c r="K2447" s="13" t="s">
        <v>66</v>
      </c>
      <c r="L2447" s="14">
        <v>397754</v>
      </c>
      <c r="M2447" s="14">
        <v>293775</v>
      </c>
      <c r="N2447" s="14">
        <v>152336</v>
      </c>
      <c r="O2447" s="72">
        <v>150185</v>
      </c>
      <c r="P2447" s="72"/>
      <c r="Q2447" s="74">
        <v>37.799999999999997</v>
      </c>
      <c r="R2447" s="74"/>
      <c r="S2447" s="15">
        <v>-48.9</v>
      </c>
      <c r="T2447" s="71" t="s">
        <v>3366</v>
      </c>
      <c r="U2447" s="71"/>
    </row>
    <row r="2448" spans="1:21" ht="24" customHeight="1">
      <c r="A2448" s="2"/>
      <c r="B2448" s="5" t="s">
        <v>18</v>
      </c>
      <c r="C2448" s="14"/>
      <c r="D2448" s="14"/>
      <c r="E2448" s="14"/>
      <c r="F2448" s="53" t="s">
        <v>18</v>
      </c>
      <c r="G2448" s="14"/>
      <c r="H2448" s="53" t="s">
        <v>18</v>
      </c>
      <c r="I2448" s="5" t="s">
        <v>23</v>
      </c>
      <c r="J2448" s="13" t="s">
        <v>2776</v>
      </c>
      <c r="K2448" s="13" t="s">
        <v>1989</v>
      </c>
      <c r="L2448" s="14">
        <v>15343</v>
      </c>
      <c r="M2448" s="14">
        <v>12129</v>
      </c>
      <c r="N2448" s="14">
        <v>9529</v>
      </c>
      <c r="O2448" s="72">
        <v>10974</v>
      </c>
      <c r="P2448" s="72"/>
      <c r="Q2448" s="74">
        <v>71.5</v>
      </c>
      <c r="R2448" s="74"/>
      <c r="S2448" s="15">
        <v>-9.5</v>
      </c>
      <c r="T2448" s="71" t="s">
        <v>3367</v>
      </c>
      <c r="U2448" s="71"/>
    </row>
    <row r="2449" spans="1:21">
      <c r="A2449" s="2"/>
      <c r="B2449" s="5" t="s">
        <v>29</v>
      </c>
      <c r="C2449" s="14">
        <v>1266599578</v>
      </c>
      <c r="D2449" s="14">
        <v>1845601979</v>
      </c>
      <c r="E2449" s="14">
        <f>D2449-C2449</f>
        <v>579002401</v>
      </c>
      <c r="F2449" s="53">
        <f>IFERROR((D2449/C2449-1)*100,0)</f>
        <v>45.713137052695288</v>
      </c>
      <c r="G2449" s="14">
        <v>2428512000</v>
      </c>
      <c r="H2449" s="53">
        <v>76</v>
      </c>
      <c r="I2449" s="5" t="s">
        <v>18</v>
      </c>
      <c r="J2449" s="13" t="s">
        <v>18</v>
      </c>
      <c r="K2449" s="13" t="s">
        <v>18</v>
      </c>
      <c r="L2449" s="14"/>
      <c r="M2449" s="14"/>
      <c r="N2449" s="14"/>
      <c r="O2449" s="72"/>
      <c r="P2449" s="72"/>
      <c r="Q2449" s="70" t="s">
        <v>18</v>
      </c>
      <c r="R2449" s="70"/>
      <c r="S2449" s="12" t="s">
        <v>18</v>
      </c>
      <c r="T2449" s="71" t="s">
        <v>18</v>
      </c>
      <c r="U2449" s="71"/>
    </row>
    <row r="2450" spans="1:21" ht="25.5">
      <c r="A2450" s="11" t="s">
        <v>2879</v>
      </c>
      <c r="B2450" s="5" t="s">
        <v>18</v>
      </c>
      <c r="C2450" s="14"/>
      <c r="D2450" s="14"/>
      <c r="E2450" s="14"/>
      <c r="F2450" s="53" t="s">
        <v>18</v>
      </c>
      <c r="G2450" s="14"/>
      <c r="H2450" s="53" t="s">
        <v>18</v>
      </c>
      <c r="I2450" s="5" t="s">
        <v>18</v>
      </c>
      <c r="J2450" s="13" t="s">
        <v>18</v>
      </c>
      <c r="K2450" s="13" t="s">
        <v>18</v>
      </c>
      <c r="L2450" s="14"/>
      <c r="M2450" s="14"/>
      <c r="N2450" s="14"/>
      <c r="O2450" s="72"/>
      <c r="P2450" s="72"/>
      <c r="Q2450" s="70" t="s">
        <v>18</v>
      </c>
      <c r="R2450" s="70"/>
      <c r="S2450" s="12" t="s">
        <v>18</v>
      </c>
      <c r="T2450" s="71" t="s">
        <v>18</v>
      </c>
      <c r="U2450" s="71"/>
    </row>
    <row r="2451" spans="1:21">
      <c r="A2451" s="13" t="s">
        <v>2880</v>
      </c>
      <c r="B2451" s="5" t="s">
        <v>63</v>
      </c>
      <c r="C2451" s="14">
        <v>245490424</v>
      </c>
      <c r="D2451" s="14">
        <v>321140170</v>
      </c>
      <c r="E2451" s="14">
        <f>D2451-C2451</f>
        <v>75649746</v>
      </c>
      <c r="F2451" s="53">
        <f>IFERROR((D2451/C2451-1)*100,0)</f>
        <v>30.815762491819232</v>
      </c>
      <c r="G2451" s="14">
        <v>496668940</v>
      </c>
      <c r="H2451" s="53">
        <v>64.7</v>
      </c>
      <c r="I2451" s="5" t="s">
        <v>18</v>
      </c>
      <c r="J2451" s="13" t="s">
        <v>18</v>
      </c>
      <c r="K2451" s="13" t="s">
        <v>18</v>
      </c>
      <c r="L2451" s="14"/>
      <c r="M2451" s="14"/>
      <c r="N2451" s="14"/>
      <c r="O2451" s="72"/>
      <c r="P2451" s="72"/>
      <c r="Q2451" s="70" t="s">
        <v>18</v>
      </c>
      <c r="R2451" s="70"/>
      <c r="S2451" s="12" t="s">
        <v>18</v>
      </c>
      <c r="T2451" s="71" t="s">
        <v>18</v>
      </c>
      <c r="U2451" s="71"/>
    </row>
    <row r="2452" spans="1:21">
      <c r="A2452" s="13" t="s">
        <v>2881</v>
      </c>
      <c r="B2452" s="5" t="s">
        <v>18</v>
      </c>
      <c r="C2452" s="14"/>
      <c r="D2452" s="14"/>
      <c r="E2452" s="14"/>
      <c r="F2452" s="53" t="s">
        <v>18</v>
      </c>
      <c r="G2452" s="14"/>
      <c r="H2452" s="53" t="s">
        <v>18</v>
      </c>
      <c r="I2452" s="5" t="s">
        <v>23</v>
      </c>
      <c r="J2452" s="13" t="s">
        <v>842</v>
      </c>
      <c r="K2452" s="13" t="s">
        <v>66</v>
      </c>
      <c r="L2452" s="14">
        <v>28000</v>
      </c>
      <c r="M2452" s="14">
        <v>21000</v>
      </c>
      <c r="N2452" s="14">
        <v>13868</v>
      </c>
      <c r="O2452" s="72">
        <v>16546</v>
      </c>
      <c r="P2452" s="72"/>
      <c r="Q2452" s="74">
        <v>59.1</v>
      </c>
      <c r="R2452" s="74"/>
      <c r="S2452" s="15">
        <v>-21.2</v>
      </c>
      <c r="T2452" s="71" t="s">
        <v>3368</v>
      </c>
      <c r="U2452" s="71"/>
    </row>
    <row r="2453" spans="1:21" ht="36" customHeight="1">
      <c r="A2453" s="2"/>
      <c r="B2453" s="5" t="s">
        <v>18</v>
      </c>
      <c r="C2453" s="14"/>
      <c r="D2453" s="14"/>
      <c r="E2453" s="14"/>
      <c r="F2453" s="53" t="s">
        <v>18</v>
      </c>
      <c r="G2453" s="14"/>
      <c r="H2453" s="53" t="s">
        <v>18</v>
      </c>
      <c r="I2453" s="5" t="s">
        <v>23</v>
      </c>
      <c r="J2453" s="13" t="s">
        <v>2882</v>
      </c>
      <c r="K2453" s="13" t="s">
        <v>2060</v>
      </c>
      <c r="L2453" s="14">
        <v>140</v>
      </c>
      <c r="M2453" s="14">
        <v>120</v>
      </c>
      <c r="N2453" s="14"/>
      <c r="O2453" s="72">
        <v>51</v>
      </c>
      <c r="P2453" s="72"/>
      <c r="Q2453" s="74">
        <v>36.4</v>
      </c>
      <c r="R2453" s="74"/>
      <c r="S2453" s="15">
        <v>-57.5</v>
      </c>
      <c r="T2453" s="71" t="s">
        <v>3369</v>
      </c>
      <c r="U2453" s="71"/>
    </row>
    <row r="2454" spans="1:21" ht="28.5" customHeight="1">
      <c r="A2454" s="2"/>
      <c r="B2454" s="5" t="s">
        <v>18</v>
      </c>
      <c r="C2454" s="14"/>
      <c r="D2454" s="14"/>
      <c r="E2454" s="14"/>
      <c r="F2454" s="53" t="s">
        <v>18</v>
      </c>
      <c r="G2454" s="14"/>
      <c r="H2454" s="53" t="s">
        <v>18</v>
      </c>
      <c r="I2454" s="5" t="s">
        <v>23</v>
      </c>
      <c r="J2454" s="13" t="s">
        <v>2883</v>
      </c>
      <c r="K2454" s="13" t="s">
        <v>247</v>
      </c>
      <c r="L2454" s="14">
        <v>516</v>
      </c>
      <c r="M2454" s="14">
        <v>516</v>
      </c>
      <c r="N2454" s="14">
        <v>561</v>
      </c>
      <c r="O2454" s="72">
        <v>494</v>
      </c>
      <c r="P2454" s="72"/>
      <c r="Q2454" s="70" t="s">
        <v>69</v>
      </c>
      <c r="R2454" s="70"/>
      <c r="S2454" s="15">
        <v>-4.3</v>
      </c>
      <c r="T2454" s="71" t="s">
        <v>3370</v>
      </c>
      <c r="U2454" s="71"/>
    </row>
    <row r="2455" spans="1:21" ht="33.75" customHeight="1">
      <c r="A2455" s="2"/>
      <c r="B2455" s="5" t="s">
        <v>18</v>
      </c>
      <c r="C2455" s="14"/>
      <c r="D2455" s="14"/>
      <c r="E2455" s="14"/>
      <c r="F2455" s="53" t="s">
        <v>18</v>
      </c>
      <c r="G2455" s="14"/>
      <c r="H2455" s="53" t="s">
        <v>18</v>
      </c>
      <c r="I2455" s="5" t="s">
        <v>23</v>
      </c>
      <c r="J2455" s="13" t="s">
        <v>2884</v>
      </c>
      <c r="K2455" s="13" t="s">
        <v>247</v>
      </c>
      <c r="L2455" s="14">
        <v>72</v>
      </c>
      <c r="M2455" s="14">
        <v>81</v>
      </c>
      <c r="N2455" s="14">
        <v>61</v>
      </c>
      <c r="O2455" s="72">
        <v>68</v>
      </c>
      <c r="P2455" s="72"/>
      <c r="Q2455" s="70" t="s">
        <v>69</v>
      </c>
      <c r="R2455" s="70"/>
      <c r="S2455" s="15">
        <v>-16</v>
      </c>
      <c r="T2455" s="71" t="s">
        <v>3371</v>
      </c>
      <c r="U2455" s="71"/>
    </row>
    <row r="2456" spans="1:21" ht="22.5" customHeight="1">
      <c r="A2456" s="2"/>
      <c r="B2456" s="5" t="s">
        <v>18</v>
      </c>
      <c r="C2456" s="14"/>
      <c r="D2456" s="14"/>
      <c r="E2456" s="14"/>
      <c r="F2456" s="53" t="s">
        <v>18</v>
      </c>
      <c r="G2456" s="14"/>
      <c r="H2456" s="53" t="s">
        <v>18</v>
      </c>
      <c r="I2456" s="5" t="s">
        <v>23</v>
      </c>
      <c r="J2456" s="13" t="s">
        <v>2885</v>
      </c>
      <c r="K2456" s="13" t="s">
        <v>2886</v>
      </c>
      <c r="L2456" s="14">
        <v>300</v>
      </c>
      <c r="M2456" s="14">
        <v>333</v>
      </c>
      <c r="N2456" s="14">
        <v>331</v>
      </c>
      <c r="O2456" s="72">
        <v>331</v>
      </c>
      <c r="P2456" s="72"/>
      <c r="Q2456" s="70" t="s">
        <v>69</v>
      </c>
      <c r="R2456" s="70"/>
      <c r="S2456" s="15">
        <v>-0.6</v>
      </c>
      <c r="T2456" s="71" t="s">
        <v>3372</v>
      </c>
      <c r="U2456" s="71"/>
    </row>
    <row r="2457" spans="1:21" ht="30.75" customHeight="1">
      <c r="A2457" s="2"/>
      <c r="B2457" s="5" t="s">
        <v>18</v>
      </c>
      <c r="C2457" s="14"/>
      <c r="D2457" s="14"/>
      <c r="E2457" s="14"/>
      <c r="F2457" s="53" t="s">
        <v>18</v>
      </c>
      <c r="G2457" s="14"/>
      <c r="H2457" s="53" t="s">
        <v>18</v>
      </c>
      <c r="I2457" s="5" t="s">
        <v>23</v>
      </c>
      <c r="J2457" s="13" t="s">
        <v>2887</v>
      </c>
      <c r="K2457" s="13" t="s">
        <v>2888</v>
      </c>
      <c r="L2457" s="14">
        <v>80</v>
      </c>
      <c r="M2457" s="14">
        <v>93</v>
      </c>
      <c r="N2457" s="14">
        <v>76</v>
      </c>
      <c r="O2457" s="72">
        <v>79</v>
      </c>
      <c r="P2457" s="72"/>
      <c r="Q2457" s="70" t="s">
        <v>69</v>
      </c>
      <c r="R2457" s="70"/>
      <c r="S2457" s="15">
        <v>-15.1</v>
      </c>
      <c r="T2457" s="71" t="s">
        <v>3373</v>
      </c>
      <c r="U2457" s="71"/>
    </row>
    <row r="2458" spans="1:21" ht="35.25" customHeight="1">
      <c r="A2458" s="2"/>
      <c r="B2458" s="5" t="s">
        <v>18</v>
      </c>
      <c r="C2458" s="14"/>
      <c r="D2458" s="14"/>
      <c r="E2458" s="14"/>
      <c r="F2458" s="53" t="s">
        <v>18</v>
      </c>
      <c r="G2458" s="14"/>
      <c r="H2458" s="53" t="s">
        <v>18</v>
      </c>
      <c r="I2458" s="5" t="s">
        <v>23</v>
      </c>
      <c r="J2458" s="13" t="s">
        <v>2889</v>
      </c>
      <c r="K2458" s="13" t="s">
        <v>700</v>
      </c>
      <c r="L2458" s="14">
        <v>80</v>
      </c>
      <c r="M2458" s="14">
        <v>60</v>
      </c>
      <c r="N2458" s="14">
        <v>27</v>
      </c>
      <c r="O2458" s="72">
        <v>23</v>
      </c>
      <c r="P2458" s="72"/>
      <c r="Q2458" s="74">
        <v>28.8</v>
      </c>
      <c r="R2458" s="74"/>
      <c r="S2458" s="15">
        <v>-61.7</v>
      </c>
      <c r="T2458" s="71" t="s">
        <v>3374</v>
      </c>
      <c r="U2458" s="71"/>
    </row>
    <row r="2459" spans="1:21">
      <c r="A2459" s="2"/>
      <c r="B2459" s="5" t="s">
        <v>18</v>
      </c>
      <c r="C2459" s="14"/>
      <c r="D2459" s="14"/>
      <c r="E2459" s="14"/>
      <c r="F2459" s="53" t="s">
        <v>18</v>
      </c>
      <c r="G2459" s="14"/>
      <c r="H2459" s="53" t="s">
        <v>18</v>
      </c>
      <c r="I2459" s="5" t="s">
        <v>23</v>
      </c>
      <c r="J2459" s="13" t="s">
        <v>2889</v>
      </c>
      <c r="K2459" s="13" t="s">
        <v>247</v>
      </c>
      <c r="L2459" s="14">
        <v>80</v>
      </c>
      <c r="M2459" s="14">
        <v>60</v>
      </c>
      <c r="N2459" s="14">
        <v>50</v>
      </c>
      <c r="O2459" s="72">
        <v>46</v>
      </c>
      <c r="P2459" s="72"/>
      <c r="Q2459" s="74">
        <v>57.5</v>
      </c>
      <c r="R2459" s="74"/>
      <c r="S2459" s="15">
        <v>-23.3</v>
      </c>
      <c r="T2459" s="71" t="s">
        <v>3375</v>
      </c>
      <c r="U2459" s="71"/>
    </row>
    <row r="2460" spans="1:21">
      <c r="A2460" s="2"/>
      <c r="B2460" s="5" t="s">
        <v>29</v>
      </c>
      <c r="C2460" s="14">
        <v>245490424</v>
      </c>
      <c r="D2460" s="14">
        <v>321140170</v>
      </c>
      <c r="E2460" s="14">
        <f>D2460-C2460</f>
        <v>75649746</v>
      </c>
      <c r="F2460" s="53">
        <f>IFERROR((D2460/C2460-1)*100,0)</f>
        <v>30.815762491819232</v>
      </c>
      <c r="G2460" s="14">
        <v>496668940</v>
      </c>
      <c r="H2460" s="53">
        <v>64.7</v>
      </c>
      <c r="I2460" s="5" t="s">
        <v>18</v>
      </c>
      <c r="J2460" s="13" t="s">
        <v>18</v>
      </c>
      <c r="K2460" s="13" t="s">
        <v>18</v>
      </c>
      <c r="L2460" s="14"/>
      <c r="M2460" s="14"/>
      <c r="N2460" s="14"/>
      <c r="O2460" s="72"/>
      <c r="P2460" s="72"/>
      <c r="Q2460" s="70" t="s">
        <v>18</v>
      </c>
      <c r="R2460" s="70"/>
      <c r="S2460" s="12" t="s">
        <v>18</v>
      </c>
      <c r="T2460" s="71" t="s">
        <v>18</v>
      </c>
      <c r="U2460" s="71"/>
    </row>
    <row r="2461" spans="1:21" ht="25.5">
      <c r="A2461" s="13" t="s">
        <v>2890</v>
      </c>
      <c r="B2461" s="5" t="s">
        <v>18</v>
      </c>
      <c r="C2461" s="14"/>
      <c r="D2461" s="14"/>
      <c r="E2461" s="14"/>
      <c r="F2461" s="53" t="s">
        <v>18</v>
      </c>
      <c r="G2461" s="14"/>
      <c r="H2461" s="53" t="s">
        <v>18</v>
      </c>
      <c r="I2461" s="5" t="s">
        <v>18</v>
      </c>
      <c r="J2461" s="13" t="s">
        <v>18</v>
      </c>
      <c r="K2461" s="13" t="s">
        <v>18</v>
      </c>
      <c r="L2461" s="14"/>
      <c r="M2461" s="14"/>
      <c r="N2461" s="14"/>
      <c r="O2461" s="72"/>
      <c r="P2461" s="72"/>
      <c r="Q2461" s="70" t="s">
        <v>18</v>
      </c>
      <c r="R2461" s="70"/>
      <c r="S2461" s="12" t="s">
        <v>18</v>
      </c>
      <c r="T2461" s="71"/>
      <c r="U2461" s="71"/>
    </row>
    <row r="2462" spans="1:21" ht="25.5">
      <c r="A2462" s="13" t="s">
        <v>2891</v>
      </c>
      <c r="B2462" s="5" t="s">
        <v>63</v>
      </c>
      <c r="C2462" s="14">
        <v>94978515</v>
      </c>
      <c r="D2462" s="14">
        <v>115162798</v>
      </c>
      <c r="E2462" s="14">
        <f>D2462-C2462</f>
        <v>20184283</v>
      </c>
      <c r="F2462" s="53">
        <f>IFERROR((D2462/C2462-1)*100,0)</f>
        <v>21.251419860586363</v>
      </c>
      <c r="G2462" s="14">
        <v>169382443</v>
      </c>
      <c r="H2462" s="53">
        <v>68</v>
      </c>
      <c r="I2462" s="5" t="s">
        <v>18</v>
      </c>
      <c r="J2462" s="13" t="s">
        <v>18</v>
      </c>
      <c r="K2462" s="13" t="s">
        <v>18</v>
      </c>
      <c r="L2462" s="14"/>
      <c r="M2462" s="14"/>
      <c r="N2462" s="14"/>
      <c r="O2462" s="72"/>
      <c r="P2462" s="72"/>
      <c r="Q2462" s="70" t="s">
        <v>18</v>
      </c>
      <c r="R2462" s="70"/>
      <c r="S2462" s="12" t="s">
        <v>18</v>
      </c>
      <c r="T2462" s="71" t="s">
        <v>18</v>
      </c>
      <c r="U2462" s="71"/>
    </row>
    <row r="2463" spans="1:21" ht="36.75" customHeight="1">
      <c r="A2463" s="13" t="s">
        <v>2892</v>
      </c>
      <c r="B2463" s="5" t="s">
        <v>18</v>
      </c>
      <c r="C2463" s="14"/>
      <c r="D2463" s="14"/>
      <c r="E2463" s="14"/>
      <c r="F2463" s="53" t="s">
        <v>18</v>
      </c>
      <c r="G2463" s="14"/>
      <c r="H2463" s="53" t="s">
        <v>18</v>
      </c>
      <c r="I2463" s="5" t="s">
        <v>23</v>
      </c>
      <c r="J2463" s="13" t="s">
        <v>2893</v>
      </c>
      <c r="K2463" s="13" t="s">
        <v>2894</v>
      </c>
      <c r="L2463" s="14">
        <v>24800</v>
      </c>
      <c r="M2463" s="14">
        <v>18600</v>
      </c>
      <c r="N2463" s="14">
        <v>14410</v>
      </c>
      <c r="O2463" s="72">
        <v>13746</v>
      </c>
      <c r="P2463" s="72"/>
      <c r="Q2463" s="74">
        <v>55.4</v>
      </c>
      <c r="R2463" s="74"/>
      <c r="S2463" s="15">
        <v>-26.1</v>
      </c>
      <c r="T2463" s="71" t="s">
        <v>3376</v>
      </c>
      <c r="U2463" s="71"/>
    </row>
    <row r="2464" spans="1:21">
      <c r="A2464" s="2"/>
      <c r="B2464" s="5" t="s">
        <v>18</v>
      </c>
      <c r="C2464" s="14"/>
      <c r="D2464" s="14"/>
      <c r="E2464" s="14"/>
      <c r="F2464" s="53" t="s">
        <v>18</v>
      </c>
      <c r="G2464" s="14"/>
      <c r="H2464" s="53" t="s">
        <v>18</v>
      </c>
      <c r="I2464" s="5" t="s">
        <v>23</v>
      </c>
      <c r="J2464" s="13" t="s">
        <v>2895</v>
      </c>
      <c r="K2464" s="13" t="s">
        <v>2043</v>
      </c>
      <c r="L2464" s="14">
        <v>162500</v>
      </c>
      <c r="M2464" s="14">
        <v>124000</v>
      </c>
      <c r="N2464" s="14">
        <v>140476</v>
      </c>
      <c r="O2464" s="72">
        <v>125089</v>
      </c>
      <c r="P2464" s="72"/>
      <c r="Q2464" s="74">
        <v>77</v>
      </c>
      <c r="R2464" s="74"/>
      <c r="S2464" s="15">
        <v>0.9</v>
      </c>
      <c r="T2464" s="71" t="s">
        <v>3377</v>
      </c>
      <c r="U2464" s="71"/>
    </row>
    <row r="2465" spans="1:21">
      <c r="A2465" s="2"/>
      <c r="B2465" s="5" t="s">
        <v>18</v>
      </c>
      <c r="C2465" s="14"/>
      <c r="D2465" s="14"/>
      <c r="E2465" s="14"/>
      <c r="F2465" s="53" t="s">
        <v>18</v>
      </c>
      <c r="G2465" s="14"/>
      <c r="H2465" s="53" t="s">
        <v>18</v>
      </c>
      <c r="I2465" s="5" t="s">
        <v>23</v>
      </c>
      <c r="J2465" s="13" t="s">
        <v>2896</v>
      </c>
      <c r="K2465" s="13" t="s">
        <v>2897</v>
      </c>
      <c r="L2465" s="14">
        <v>10000</v>
      </c>
      <c r="M2465" s="14">
        <v>7500</v>
      </c>
      <c r="N2465" s="14">
        <v>7295</v>
      </c>
      <c r="O2465" s="72">
        <v>6749</v>
      </c>
      <c r="P2465" s="72"/>
      <c r="Q2465" s="74">
        <v>67.5</v>
      </c>
      <c r="R2465" s="74"/>
      <c r="S2465" s="15">
        <v>-10</v>
      </c>
      <c r="T2465" s="71" t="s">
        <v>3378</v>
      </c>
      <c r="U2465" s="71"/>
    </row>
    <row r="2466" spans="1:21" ht="25.5">
      <c r="A2466" s="2"/>
      <c r="B2466" s="5" t="s">
        <v>18</v>
      </c>
      <c r="C2466" s="14"/>
      <c r="D2466" s="14"/>
      <c r="E2466" s="14"/>
      <c r="F2466" s="53" t="s">
        <v>18</v>
      </c>
      <c r="G2466" s="14"/>
      <c r="H2466" s="53" t="s">
        <v>18</v>
      </c>
      <c r="I2466" s="5" t="s">
        <v>23</v>
      </c>
      <c r="J2466" s="13" t="s">
        <v>2898</v>
      </c>
      <c r="K2466" s="13" t="s">
        <v>66</v>
      </c>
      <c r="L2466" s="14">
        <v>32600</v>
      </c>
      <c r="M2466" s="14">
        <v>24700</v>
      </c>
      <c r="N2466" s="14">
        <v>23692</v>
      </c>
      <c r="O2466" s="72">
        <v>19913</v>
      </c>
      <c r="P2466" s="72"/>
      <c r="Q2466" s="74">
        <v>61.1</v>
      </c>
      <c r="R2466" s="74"/>
      <c r="S2466" s="15">
        <v>-19.399999999999999</v>
      </c>
      <c r="T2466" s="71" t="s">
        <v>3379</v>
      </c>
      <c r="U2466" s="71"/>
    </row>
    <row r="2467" spans="1:21">
      <c r="A2467" s="2"/>
      <c r="B2467" s="5" t="s">
        <v>18</v>
      </c>
      <c r="C2467" s="14"/>
      <c r="D2467" s="14"/>
      <c r="E2467" s="14"/>
      <c r="F2467" s="53" t="s">
        <v>18</v>
      </c>
      <c r="G2467" s="14"/>
      <c r="H2467" s="53" t="s">
        <v>18</v>
      </c>
      <c r="I2467" s="5" t="s">
        <v>23</v>
      </c>
      <c r="J2467" s="13" t="s">
        <v>2899</v>
      </c>
      <c r="K2467" s="13" t="s">
        <v>2894</v>
      </c>
      <c r="L2467" s="14">
        <v>7800</v>
      </c>
      <c r="M2467" s="14">
        <v>5800</v>
      </c>
      <c r="N2467" s="14">
        <v>5619</v>
      </c>
      <c r="O2467" s="72">
        <v>6246</v>
      </c>
      <c r="P2467" s="72"/>
      <c r="Q2467" s="74">
        <v>80.099999999999994</v>
      </c>
      <c r="R2467" s="74"/>
      <c r="S2467" s="15">
        <v>7.7</v>
      </c>
      <c r="T2467" s="71" t="s">
        <v>3380</v>
      </c>
      <c r="U2467" s="71"/>
    </row>
    <row r="2468" spans="1:21">
      <c r="A2468" s="2"/>
      <c r="B2468" s="5" t="s">
        <v>29</v>
      </c>
      <c r="C2468" s="14">
        <v>94978515</v>
      </c>
      <c r="D2468" s="14">
        <v>115162798</v>
      </c>
      <c r="E2468" s="14">
        <f>D2468-C2468</f>
        <v>20184283</v>
      </c>
      <c r="F2468" s="53">
        <f>IFERROR((D2468/C2468-1)*100,0)</f>
        <v>21.251419860586363</v>
      </c>
      <c r="G2468" s="14">
        <v>169382443</v>
      </c>
      <c r="H2468" s="53">
        <v>68</v>
      </c>
      <c r="I2468" s="5" t="s">
        <v>18</v>
      </c>
      <c r="J2468" s="13" t="s">
        <v>18</v>
      </c>
      <c r="K2468" s="13" t="s">
        <v>18</v>
      </c>
      <c r="L2468" s="14"/>
      <c r="M2468" s="14"/>
      <c r="N2468" s="14"/>
      <c r="O2468" s="72"/>
      <c r="P2468" s="72"/>
      <c r="Q2468" s="70" t="s">
        <v>18</v>
      </c>
      <c r="R2468" s="70"/>
      <c r="S2468" s="12" t="s">
        <v>18</v>
      </c>
      <c r="T2468" s="71" t="s">
        <v>18</v>
      </c>
      <c r="U2468" s="71"/>
    </row>
    <row r="2469" spans="1:21">
      <c r="A2469" s="11" t="s">
        <v>2900</v>
      </c>
      <c r="B2469" s="5" t="s">
        <v>18</v>
      </c>
      <c r="C2469" s="14"/>
      <c r="D2469" s="14"/>
      <c r="E2469" s="14"/>
      <c r="F2469" s="53" t="s">
        <v>18</v>
      </c>
      <c r="G2469" s="14"/>
      <c r="H2469" s="53" t="s">
        <v>18</v>
      </c>
      <c r="I2469" s="5" t="s">
        <v>18</v>
      </c>
      <c r="J2469" s="13" t="s">
        <v>18</v>
      </c>
      <c r="K2469" s="13" t="s">
        <v>18</v>
      </c>
      <c r="L2469" s="14"/>
      <c r="M2469" s="14"/>
      <c r="N2469" s="14"/>
      <c r="O2469" s="72"/>
      <c r="P2469" s="72"/>
      <c r="Q2469" s="70" t="s">
        <v>18</v>
      </c>
      <c r="R2469" s="70"/>
      <c r="S2469" s="12" t="s">
        <v>18</v>
      </c>
      <c r="T2469" s="71" t="s">
        <v>18</v>
      </c>
      <c r="U2469" s="71"/>
    </row>
    <row r="2470" spans="1:21" ht="25.5">
      <c r="A2470" s="13" t="s">
        <v>2901</v>
      </c>
      <c r="B2470" s="5" t="s">
        <v>63</v>
      </c>
      <c r="C2470" s="14">
        <v>117850547</v>
      </c>
      <c r="D2470" s="14">
        <v>162796225</v>
      </c>
      <c r="E2470" s="14">
        <f>D2470-C2470</f>
        <v>44945678</v>
      </c>
      <c r="F2470" s="53">
        <f>IFERROR((D2470/C2470-1)*100,0)</f>
        <v>38.137861167500553</v>
      </c>
      <c r="G2470" s="14">
        <v>244499105</v>
      </c>
      <c r="H2470" s="53">
        <v>66.599999999999994</v>
      </c>
      <c r="I2470" s="5" t="s">
        <v>18</v>
      </c>
      <c r="J2470" s="13" t="s">
        <v>18</v>
      </c>
      <c r="K2470" s="13" t="s">
        <v>18</v>
      </c>
      <c r="L2470" s="14"/>
      <c r="M2470" s="14"/>
      <c r="N2470" s="14"/>
      <c r="O2470" s="72"/>
      <c r="P2470" s="72"/>
      <c r="Q2470" s="70" t="s">
        <v>18</v>
      </c>
      <c r="R2470" s="70"/>
      <c r="S2470" s="12" t="s">
        <v>18</v>
      </c>
      <c r="T2470" s="71" t="s">
        <v>18</v>
      </c>
      <c r="U2470" s="71"/>
    </row>
    <row r="2471" spans="1:21">
      <c r="A2471" s="13" t="s">
        <v>2902</v>
      </c>
      <c r="B2471" s="5" t="s">
        <v>18</v>
      </c>
      <c r="C2471" s="14"/>
      <c r="D2471" s="14"/>
      <c r="E2471" s="14"/>
      <c r="F2471" s="53" t="s">
        <v>18</v>
      </c>
      <c r="G2471" s="14"/>
      <c r="H2471" s="53" t="s">
        <v>18</v>
      </c>
      <c r="I2471" s="5" t="s">
        <v>23</v>
      </c>
      <c r="J2471" s="13" t="s">
        <v>233</v>
      </c>
      <c r="K2471" s="13" t="s">
        <v>98</v>
      </c>
      <c r="L2471" s="14">
        <v>1400</v>
      </c>
      <c r="M2471" s="14">
        <v>1034</v>
      </c>
      <c r="N2471" s="14">
        <v>1508</v>
      </c>
      <c r="O2471" s="72">
        <v>1391</v>
      </c>
      <c r="P2471" s="72"/>
      <c r="Q2471" s="74">
        <v>99.4</v>
      </c>
      <c r="R2471" s="74"/>
      <c r="S2471" s="15">
        <v>34.5</v>
      </c>
      <c r="T2471" s="71" t="s">
        <v>3381</v>
      </c>
      <c r="U2471" s="71"/>
    </row>
    <row r="2472" spans="1:21" ht="30" customHeight="1">
      <c r="A2472" s="2"/>
      <c r="B2472" s="5" t="s">
        <v>18</v>
      </c>
      <c r="C2472" s="14"/>
      <c r="D2472" s="14"/>
      <c r="E2472" s="14"/>
      <c r="F2472" s="53" t="s">
        <v>18</v>
      </c>
      <c r="G2472" s="14"/>
      <c r="H2472" s="53" t="s">
        <v>18</v>
      </c>
      <c r="I2472" s="5" t="s">
        <v>23</v>
      </c>
      <c r="J2472" s="13" t="s">
        <v>316</v>
      </c>
      <c r="K2472" s="13" t="s">
        <v>232</v>
      </c>
      <c r="L2472" s="14">
        <v>730</v>
      </c>
      <c r="M2472" s="14">
        <v>542</v>
      </c>
      <c r="N2472" s="14">
        <v>613</v>
      </c>
      <c r="O2472" s="72">
        <v>550</v>
      </c>
      <c r="P2472" s="72"/>
      <c r="Q2472" s="74">
        <v>75.3</v>
      </c>
      <c r="R2472" s="74"/>
      <c r="S2472" s="15">
        <v>1.5</v>
      </c>
      <c r="T2472" s="71" t="s">
        <v>3382</v>
      </c>
      <c r="U2472" s="71"/>
    </row>
    <row r="2473" spans="1:21">
      <c r="A2473" s="2"/>
      <c r="B2473" s="5" t="s">
        <v>18</v>
      </c>
      <c r="C2473" s="14"/>
      <c r="D2473" s="14"/>
      <c r="E2473" s="14"/>
      <c r="F2473" s="53" t="s">
        <v>18</v>
      </c>
      <c r="G2473" s="14"/>
      <c r="H2473" s="53" t="s">
        <v>18</v>
      </c>
      <c r="I2473" s="5" t="s">
        <v>23</v>
      </c>
      <c r="J2473" s="13" t="s">
        <v>2903</v>
      </c>
      <c r="K2473" s="13" t="s">
        <v>182</v>
      </c>
      <c r="L2473" s="14">
        <v>80</v>
      </c>
      <c r="M2473" s="14">
        <v>63</v>
      </c>
      <c r="N2473" s="14">
        <v>80</v>
      </c>
      <c r="O2473" s="72">
        <v>156</v>
      </c>
      <c r="P2473" s="72"/>
      <c r="Q2473" s="74">
        <v>195</v>
      </c>
      <c r="R2473" s="74"/>
      <c r="S2473" s="15">
        <v>147.6</v>
      </c>
      <c r="T2473" s="71" t="s">
        <v>3383</v>
      </c>
      <c r="U2473" s="71"/>
    </row>
    <row r="2474" spans="1:21">
      <c r="A2474" s="2"/>
      <c r="B2474" s="5" t="s">
        <v>18</v>
      </c>
      <c r="C2474" s="14"/>
      <c r="D2474" s="14"/>
      <c r="E2474" s="14"/>
      <c r="F2474" s="53" t="s">
        <v>18</v>
      </c>
      <c r="G2474" s="14"/>
      <c r="H2474" s="53" t="s">
        <v>18</v>
      </c>
      <c r="I2474" s="5" t="s">
        <v>23</v>
      </c>
      <c r="J2474" s="13" t="s">
        <v>2904</v>
      </c>
      <c r="K2474" s="13" t="s">
        <v>182</v>
      </c>
      <c r="L2474" s="14">
        <v>30</v>
      </c>
      <c r="M2474" s="14">
        <v>15</v>
      </c>
      <c r="N2474" s="14">
        <v>11</v>
      </c>
      <c r="O2474" s="72">
        <v>18</v>
      </c>
      <c r="P2474" s="72"/>
      <c r="Q2474" s="74">
        <v>60</v>
      </c>
      <c r="R2474" s="74"/>
      <c r="S2474" s="15">
        <v>20</v>
      </c>
      <c r="T2474" s="71" t="s">
        <v>3384</v>
      </c>
      <c r="U2474" s="71"/>
    </row>
    <row r="2475" spans="1:21" ht="25.5">
      <c r="A2475" s="2"/>
      <c r="B2475" s="5" t="s">
        <v>18</v>
      </c>
      <c r="C2475" s="14"/>
      <c r="D2475" s="14"/>
      <c r="E2475" s="14"/>
      <c r="F2475" s="53" t="s">
        <v>18</v>
      </c>
      <c r="G2475" s="14"/>
      <c r="H2475" s="53" t="s">
        <v>18</v>
      </c>
      <c r="I2475" s="5" t="s">
        <v>23</v>
      </c>
      <c r="J2475" s="13" t="s">
        <v>2905</v>
      </c>
      <c r="K2475" s="13" t="s">
        <v>71</v>
      </c>
      <c r="L2475" s="14">
        <v>75</v>
      </c>
      <c r="M2475" s="14">
        <v>75</v>
      </c>
      <c r="N2475" s="14">
        <v>62</v>
      </c>
      <c r="O2475" s="72">
        <v>61</v>
      </c>
      <c r="P2475" s="72"/>
      <c r="Q2475" s="70" t="s">
        <v>69</v>
      </c>
      <c r="R2475" s="70"/>
      <c r="S2475" s="15">
        <v>-18.7</v>
      </c>
      <c r="T2475" s="71" t="s">
        <v>3385</v>
      </c>
      <c r="U2475" s="71"/>
    </row>
    <row r="2476" spans="1:21">
      <c r="A2476" s="2"/>
      <c r="B2476" s="5" t="s">
        <v>18</v>
      </c>
      <c r="C2476" s="14"/>
      <c r="D2476" s="14"/>
      <c r="E2476" s="14"/>
      <c r="F2476" s="53" t="s">
        <v>18</v>
      </c>
      <c r="G2476" s="14"/>
      <c r="H2476" s="53" t="s">
        <v>18</v>
      </c>
      <c r="I2476" s="5" t="s">
        <v>23</v>
      </c>
      <c r="J2476" s="13" t="s">
        <v>2906</v>
      </c>
      <c r="K2476" s="13" t="s">
        <v>2043</v>
      </c>
      <c r="L2476" s="14">
        <v>61000</v>
      </c>
      <c r="M2476" s="14">
        <v>48800</v>
      </c>
      <c r="N2476" s="14">
        <v>65092</v>
      </c>
      <c r="O2476" s="72">
        <v>80900</v>
      </c>
      <c r="P2476" s="72"/>
      <c r="Q2476" s="74">
        <v>132.6</v>
      </c>
      <c r="R2476" s="74"/>
      <c r="S2476" s="15">
        <v>65.8</v>
      </c>
      <c r="T2476" s="71" t="s">
        <v>3386</v>
      </c>
      <c r="U2476" s="71"/>
    </row>
    <row r="2477" spans="1:21">
      <c r="A2477" s="2"/>
      <c r="B2477" s="5" t="s">
        <v>18</v>
      </c>
      <c r="C2477" s="14"/>
      <c r="D2477" s="14"/>
      <c r="E2477" s="14"/>
      <c r="F2477" s="53" t="s">
        <v>18</v>
      </c>
      <c r="G2477" s="14"/>
      <c r="H2477" s="53" t="s">
        <v>18</v>
      </c>
      <c r="I2477" s="5" t="s">
        <v>23</v>
      </c>
      <c r="J2477" s="13" t="s">
        <v>2907</v>
      </c>
      <c r="K2477" s="13" t="s">
        <v>2908</v>
      </c>
      <c r="L2477" s="14">
        <v>312</v>
      </c>
      <c r="M2477" s="14">
        <v>234</v>
      </c>
      <c r="N2477" s="14">
        <v>204</v>
      </c>
      <c r="O2477" s="72">
        <v>173</v>
      </c>
      <c r="P2477" s="72"/>
      <c r="Q2477" s="74">
        <v>55.4</v>
      </c>
      <c r="R2477" s="74"/>
      <c r="S2477" s="15">
        <v>-26.1</v>
      </c>
      <c r="T2477" s="71" t="s">
        <v>3387</v>
      </c>
      <c r="U2477" s="71"/>
    </row>
    <row r="2478" spans="1:21">
      <c r="A2478" s="2"/>
      <c r="B2478" s="5" t="s">
        <v>18</v>
      </c>
      <c r="C2478" s="14"/>
      <c r="D2478" s="14"/>
      <c r="E2478" s="14"/>
      <c r="F2478" s="53" t="s">
        <v>18</v>
      </c>
      <c r="G2478" s="14"/>
      <c r="H2478" s="53" t="s">
        <v>18</v>
      </c>
      <c r="I2478" s="5" t="s">
        <v>23</v>
      </c>
      <c r="J2478" s="13" t="s">
        <v>2907</v>
      </c>
      <c r="K2478" s="13" t="s">
        <v>2909</v>
      </c>
      <c r="L2478" s="14">
        <v>24</v>
      </c>
      <c r="M2478" s="14">
        <v>18</v>
      </c>
      <c r="N2478" s="14">
        <v>26</v>
      </c>
      <c r="O2478" s="72">
        <v>31</v>
      </c>
      <c r="P2478" s="72"/>
      <c r="Q2478" s="74">
        <v>129.19999999999999</v>
      </c>
      <c r="R2478" s="74"/>
      <c r="S2478" s="15">
        <v>72.2</v>
      </c>
      <c r="T2478" s="71" t="s">
        <v>3387</v>
      </c>
      <c r="U2478" s="71"/>
    </row>
    <row r="2479" spans="1:21">
      <c r="A2479" s="2"/>
      <c r="B2479" s="5" t="s">
        <v>18</v>
      </c>
      <c r="C2479" s="14"/>
      <c r="D2479" s="14"/>
      <c r="E2479" s="14"/>
      <c r="F2479" s="53" t="s">
        <v>18</v>
      </c>
      <c r="G2479" s="14"/>
      <c r="H2479" s="53" t="s">
        <v>18</v>
      </c>
      <c r="I2479" s="5" t="s">
        <v>23</v>
      </c>
      <c r="J2479" s="13" t="s">
        <v>2910</v>
      </c>
      <c r="K2479" s="13" t="s">
        <v>78</v>
      </c>
      <c r="L2479" s="14">
        <v>3500</v>
      </c>
      <c r="M2479" s="14">
        <v>2800</v>
      </c>
      <c r="N2479" s="14">
        <v>2655</v>
      </c>
      <c r="O2479" s="72">
        <v>1674</v>
      </c>
      <c r="P2479" s="72"/>
      <c r="Q2479" s="74">
        <v>47.8</v>
      </c>
      <c r="R2479" s="74"/>
      <c r="S2479" s="15">
        <v>-40.200000000000003</v>
      </c>
      <c r="T2479" s="71" t="s">
        <v>3387</v>
      </c>
      <c r="U2479" s="71"/>
    </row>
    <row r="2480" spans="1:21" ht="25.5">
      <c r="A2480" s="2"/>
      <c r="B2480" s="5" t="s">
        <v>18</v>
      </c>
      <c r="C2480" s="14"/>
      <c r="D2480" s="14"/>
      <c r="E2480" s="14"/>
      <c r="F2480" s="53" t="s">
        <v>18</v>
      </c>
      <c r="G2480" s="14"/>
      <c r="H2480" s="53" t="s">
        <v>18</v>
      </c>
      <c r="I2480" s="5" t="s">
        <v>23</v>
      </c>
      <c r="J2480" s="13" t="s">
        <v>2911</v>
      </c>
      <c r="K2480" s="13" t="s">
        <v>2912</v>
      </c>
      <c r="L2480" s="14">
        <v>120</v>
      </c>
      <c r="M2480" s="14">
        <v>90</v>
      </c>
      <c r="N2480" s="14">
        <v>96</v>
      </c>
      <c r="O2480" s="72">
        <v>114</v>
      </c>
      <c r="P2480" s="72"/>
      <c r="Q2480" s="74">
        <v>95</v>
      </c>
      <c r="R2480" s="74"/>
      <c r="S2480" s="15">
        <v>26.7</v>
      </c>
      <c r="T2480" s="71" t="s">
        <v>3388</v>
      </c>
      <c r="U2480" s="71"/>
    </row>
    <row r="2481" spans="1:21">
      <c r="A2481" s="2"/>
      <c r="B2481" s="5" t="s">
        <v>18</v>
      </c>
      <c r="C2481" s="14"/>
      <c r="D2481" s="14"/>
      <c r="E2481" s="14"/>
      <c r="F2481" s="53" t="s">
        <v>18</v>
      </c>
      <c r="G2481" s="14"/>
      <c r="H2481" s="53" t="s">
        <v>18</v>
      </c>
      <c r="I2481" s="5" t="s">
        <v>23</v>
      </c>
      <c r="J2481" s="13" t="s">
        <v>2913</v>
      </c>
      <c r="K2481" s="13" t="s">
        <v>2914</v>
      </c>
      <c r="L2481" s="14">
        <v>24372</v>
      </c>
      <c r="M2481" s="14">
        <v>18279</v>
      </c>
      <c r="N2481" s="14">
        <v>20283</v>
      </c>
      <c r="O2481" s="72">
        <v>23920</v>
      </c>
      <c r="P2481" s="72"/>
      <c r="Q2481" s="74">
        <v>98.1</v>
      </c>
      <c r="R2481" s="74"/>
      <c r="S2481" s="15">
        <v>30.9</v>
      </c>
      <c r="T2481" s="71" t="s">
        <v>3387</v>
      </c>
      <c r="U2481" s="71"/>
    </row>
    <row r="2482" spans="1:21">
      <c r="A2482" s="2"/>
      <c r="B2482" s="5" t="s">
        <v>18</v>
      </c>
      <c r="C2482" s="14"/>
      <c r="D2482" s="14"/>
      <c r="E2482" s="14"/>
      <c r="F2482" s="53" t="s">
        <v>18</v>
      </c>
      <c r="G2482" s="14"/>
      <c r="H2482" s="53" t="s">
        <v>18</v>
      </c>
      <c r="I2482" s="5" t="s">
        <v>23</v>
      </c>
      <c r="J2482" s="13" t="s">
        <v>2882</v>
      </c>
      <c r="K2482" s="13" t="s">
        <v>2060</v>
      </c>
      <c r="L2482" s="14">
        <v>1000</v>
      </c>
      <c r="M2482" s="14">
        <v>900</v>
      </c>
      <c r="N2482" s="14">
        <v>701</v>
      </c>
      <c r="O2482" s="72">
        <v>666</v>
      </c>
      <c r="P2482" s="72"/>
      <c r="Q2482" s="74">
        <v>66.599999999999994</v>
      </c>
      <c r="R2482" s="74"/>
      <c r="S2482" s="15">
        <v>-26</v>
      </c>
      <c r="T2482" s="71" t="s">
        <v>3387</v>
      </c>
      <c r="U2482" s="71"/>
    </row>
    <row r="2483" spans="1:21">
      <c r="A2483" s="2"/>
      <c r="B2483" s="5" t="s">
        <v>18</v>
      </c>
      <c r="C2483" s="14"/>
      <c r="D2483" s="14"/>
      <c r="E2483" s="14"/>
      <c r="F2483" s="53" t="s">
        <v>18</v>
      </c>
      <c r="G2483" s="14"/>
      <c r="H2483" s="53" t="s">
        <v>18</v>
      </c>
      <c r="I2483" s="5" t="s">
        <v>23</v>
      </c>
      <c r="J2483" s="13" t="s">
        <v>2915</v>
      </c>
      <c r="K2483" s="13" t="s">
        <v>1294</v>
      </c>
      <c r="L2483" s="14">
        <v>220</v>
      </c>
      <c r="M2483" s="14">
        <v>186</v>
      </c>
      <c r="N2483" s="14">
        <v>170</v>
      </c>
      <c r="O2483" s="72">
        <v>191</v>
      </c>
      <c r="P2483" s="72"/>
      <c r="Q2483" s="74">
        <v>86.8</v>
      </c>
      <c r="R2483" s="74"/>
      <c r="S2483" s="15">
        <v>2.7</v>
      </c>
      <c r="T2483" s="71" t="s">
        <v>3389</v>
      </c>
      <c r="U2483" s="71"/>
    </row>
    <row r="2484" spans="1:21">
      <c r="A2484" s="2"/>
      <c r="B2484" s="5" t="s">
        <v>18</v>
      </c>
      <c r="C2484" s="14"/>
      <c r="D2484" s="14"/>
      <c r="E2484" s="14"/>
      <c r="F2484" s="53" t="s">
        <v>18</v>
      </c>
      <c r="G2484" s="14"/>
      <c r="H2484" s="53" t="s">
        <v>18</v>
      </c>
      <c r="I2484" s="5" t="s">
        <v>23</v>
      </c>
      <c r="J2484" s="13" t="s">
        <v>2916</v>
      </c>
      <c r="K2484" s="13" t="s">
        <v>2917</v>
      </c>
      <c r="L2484" s="14">
        <v>306000</v>
      </c>
      <c r="M2484" s="14">
        <v>226000</v>
      </c>
      <c r="N2484" s="14">
        <v>149000</v>
      </c>
      <c r="O2484" s="72">
        <v>165000</v>
      </c>
      <c r="P2484" s="72"/>
      <c r="Q2484" s="74">
        <v>53.9</v>
      </c>
      <c r="R2484" s="74"/>
      <c r="S2484" s="15">
        <v>-27</v>
      </c>
      <c r="T2484" s="71" t="s">
        <v>3387</v>
      </c>
      <c r="U2484" s="71"/>
    </row>
    <row r="2485" spans="1:21">
      <c r="A2485" s="2"/>
      <c r="B2485" s="5" t="s">
        <v>29</v>
      </c>
      <c r="C2485" s="14">
        <v>117850547</v>
      </c>
      <c r="D2485" s="14">
        <v>162796225</v>
      </c>
      <c r="E2485" s="14">
        <f>D2485-C2485</f>
        <v>44945678</v>
      </c>
      <c r="F2485" s="53">
        <f>IFERROR((D2485/C2485-1)*100,0)</f>
        <v>38.137861167500553</v>
      </c>
      <c r="G2485" s="14">
        <v>244499105</v>
      </c>
      <c r="H2485" s="53">
        <v>66.599999999999994</v>
      </c>
      <c r="I2485" s="5" t="s">
        <v>18</v>
      </c>
      <c r="J2485" s="13" t="s">
        <v>18</v>
      </c>
      <c r="K2485" s="13" t="s">
        <v>18</v>
      </c>
      <c r="L2485" s="14"/>
      <c r="M2485" s="14"/>
      <c r="N2485" s="14"/>
      <c r="O2485" s="72"/>
      <c r="P2485" s="72"/>
      <c r="Q2485" s="70" t="s">
        <v>18</v>
      </c>
      <c r="R2485" s="70"/>
      <c r="S2485" s="12" t="s">
        <v>18</v>
      </c>
      <c r="T2485" s="71" t="s">
        <v>18</v>
      </c>
      <c r="U2485" s="71"/>
    </row>
    <row r="2486" spans="1:21" ht="25.5">
      <c r="A2486" s="11" t="s">
        <v>2918</v>
      </c>
      <c r="B2486" s="5" t="s">
        <v>18</v>
      </c>
      <c r="C2486" s="14"/>
      <c r="D2486" s="14"/>
      <c r="E2486" s="14"/>
      <c r="F2486" s="53" t="s">
        <v>18</v>
      </c>
      <c r="G2486" s="14"/>
      <c r="H2486" s="53" t="s">
        <v>18</v>
      </c>
      <c r="I2486" s="5" t="s">
        <v>18</v>
      </c>
      <c r="J2486" s="13" t="s">
        <v>18</v>
      </c>
      <c r="K2486" s="13" t="s">
        <v>18</v>
      </c>
      <c r="L2486" s="14"/>
      <c r="M2486" s="14"/>
      <c r="N2486" s="14"/>
      <c r="O2486" s="72"/>
      <c r="P2486" s="72"/>
      <c r="Q2486" s="70" t="s">
        <v>18</v>
      </c>
      <c r="R2486" s="70"/>
      <c r="S2486" s="12" t="s">
        <v>18</v>
      </c>
      <c r="T2486" s="71" t="s">
        <v>18</v>
      </c>
      <c r="U2486" s="71"/>
    </row>
    <row r="2487" spans="1:21" ht="25.5">
      <c r="A2487" s="13" t="s">
        <v>2919</v>
      </c>
      <c r="B2487" s="5" t="s">
        <v>63</v>
      </c>
      <c r="C2487" s="14">
        <v>68236348</v>
      </c>
      <c r="D2487" s="14">
        <v>71517689</v>
      </c>
      <c r="E2487" s="14">
        <f>D2487-C2487</f>
        <v>3281341</v>
      </c>
      <c r="F2487" s="53">
        <f>IFERROR((D2487/C2487-1)*100,0)</f>
        <v>4.8087875394503765</v>
      </c>
      <c r="G2487" s="14">
        <v>421096145</v>
      </c>
      <c r="H2487" s="53">
        <v>17</v>
      </c>
      <c r="I2487" s="5" t="s">
        <v>18</v>
      </c>
      <c r="J2487" s="13" t="s">
        <v>18</v>
      </c>
      <c r="K2487" s="13" t="s">
        <v>18</v>
      </c>
      <c r="L2487" s="14"/>
      <c r="M2487" s="14"/>
      <c r="N2487" s="14"/>
      <c r="O2487" s="72"/>
      <c r="P2487" s="72"/>
      <c r="Q2487" s="70" t="s">
        <v>18</v>
      </c>
      <c r="R2487" s="70"/>
      <c r="S2487" s="12" t="s">
        <v>18</v>
      </c>
      <c r="T2487" s="71" t="s">
        <v>18</v>
      </c>
      <c r="U2487" s="71"/>
    </row>
    <row r="2488" spans="1:21">
      <c r="A2488" s="13" t="s">
        <v>2920</v>
      </c>
      <c r="B2488" s="5" t="s">
        <v>18</v>
      </c>
      <c r="C2488" s="14"/>
      <c r="D2488" s="14"/>
      <c r="E2488" s="14"/>
      <c r="F2488" s="53" t="s">
        <v>18</v>
      </c>
      <c r="G2488" s="14"/>
      <c r="H2488" s="53" t="s">
        <v>18</v>
      </c>
      <c r="I2488" s="5" t="s">
        <v>23</v>
      </c>
      <c r="J2488" s="13" t="s">
        <v>2921</v>
      </c>
      <c r="K2488" s="13" t="s">
        <v>2922</v>
      </c>
      <c r="L2488" s="14">
        <v>60</v>
      </c>
      <c r="M2488" s="14">
        <v>45</v>
      </c>
      <c r="N2488" s="14">
        <v>98</v>
      </c>
      <c r="O2488" s="72">
        <v>928</v>
      </c>
      <c r="P2488" s="72"/>
      <c r="Q2488" s="74">
        <v>1546.7</v>
      </c>
      <c r="R2488" s="74"/>
      <c r="S2488" s="15">
        <v>1962.2</v>
      </c>
      <c r="T2488" s="71" t="s">
        <v>3390</v>
      </c>
      <c r="U2488" s="71"/>
    </row>
    <row r="2489" spans="1:21" ht="17.25" customHeight="1">
      <c r="A2489" s="2"/>
      <c r="B2489" s="5" t="s">
        <v>18</v>
      </c>
      <c r="C2489" s="14"/>
      <c r="D2489" s="14"/>
      <c r="E2489" s="14"/>
      <c r="F2489" s="53" t="s">
        <v>18</v>
      </c>
      <c r="G2489" s="14"/>
      <c r="H2489" s="53" t="s">
        <v>18</v>
      </c>
      <c r="I2489" s="5" t="s">
        <v>23</v>
      </c>
      <c r="J2489" s="13" t="s">
        <v>2923</v>
      </c>
      <c r="K2489" s="13" t="s">
        <v>2924</v>
      </c>
      <c r="L2489" s="14">
        <v>10800</v>
      </c>
      <c r="M2489" s="14">
        <v>8100</v>
      </c>
      <c r="N2489" s="14">
        <v>7363</v>
      </c>
      <c r="O2489" s="72">
        <v>23377</v>
      </c>
      <c r="P2489" s="72"/>
      <c r="Q2489" s="74">
        <v>216.5</v>
      </c>
      <c r="R2489" s="74"/>
      <c r="S2489" s="15">
        <v>188.6</v>
      </c>
      <c r="T2489" s="71" t="s">
        <v>3391</v>
      </c>
      <c r="U2489" s="71"/>
    </row>
    <row r="2490" spans="1:21" ht="41.25" customHeight="1">
      <c r="A2490" s="2"/>
      <c r="B2490" s="5" t="s">
        <v>18</v>
      </c>
      <c r="C2490" s="14"/>
      <c r="D2490" s="14"/>
      <c r="E2490" s="14"/>
      <c r="F2490" s="53" t="s">
        <v>18</v>
      </c>
      <c r="G2490" s="14"/>
      <c r="H2490" s="53" t="s">
        <v>18</v>
      </c>
      <c r="I2490" s="5" t="s">
        <v>23</v>
      </c>
      <c r="J2490" s="13" t="s">
        <v>2925</v>
      </c>
      <c r="K2490" s="13" t="s">
        <v>1294</v>
      </c>
      <c r="L2490" s="14">
        <v>359</v>
      </c>
      <c r="M2490" s="14">
        <v>270</v>
      </c>
      <c r="N2490" s="14">
        <v>401</v>
      </c>
      <c r="O2490" s="72">
        <v>300</v>
      </c>
      <c r="P2490" s="72"/>
      <c r="Q2490" s="74">
        <v>83.6</v>
      </c>
      <c r="R2490" s="74"/>
      <c r="S2490" s="15">
        <v>11.1</v>
      </c>
      <c r="T2490" s="71" t="s">
        <v>3392</v>
      </c>
      <c r="U2490" s="71"/>
    </row>
    <row r="2491" spans="1:21" ht="25.5">
      <c r="A2491" s="2"/>
      <c r="B2491" s="5" t="s">
        <v>18</v>
      </c>
      <c r="C2491" s="14"/>
      <c r="D2491" s="14"/>
      <c r="E2491" s="14"/>
      <c r="F2491" s="53" t="s">
        <v>18</v>
      </c>
      <c r="G2491" s="14"/>
      <c r="H2491" s="53" t="s">
        <v>18</v>
      </c>
      <c r="I2491" s="5" t="s">
        <v>23</v>
      </c>
      <c r="J2491" s="13" t="s">
        <v>2926</v>
      </c>
      <c r="K2491" s="13" t="s">
        <v>1294</v>
      </c>
      <c r="L2491" s="14">
        <v>160</v>
      </c>
      <c r="M2491" s="14">
        <v>120</v>
      </c>
      <c r="N2491" s="14">
        <v>248</v>
      </c>
      <c r="O2491" s="72">
        <v>52</v>
      </c>
      <c r="P2491" s="72"/>
      <c r="Q2491" s="74">
        <v>32.5</v>
      </c>
      <c r="R2491" s="74"/>
      <c r="S2491" s="15">
        <v>-56.7</v>
      </c>
      <c r="T2491" s="71" t="s">
        <v>3393</v>
      </c>
      <c r="U2491" s="71"/>
    </row>
    <row r="2492" spans="1:21" ht="25.5">
      <c r="A2492" s="2"/>
      <c r="B2492" s="5" t="s">
        <v>18</v>
      </c>
      <c r="C2492" s="14"/>
      <c r="D2492" s="14"/>
      <c r="E2492" s="14"/>
      <c r="F2492" s="53" t="s">
        <v>18</v>
      </c>
      <c r="G2492" s="14"/>
      <c r="H2492" s="53" t="s">
        <v>18</v>
      </c>
      <c r="I2492" s="5" t="s">
        <v>23</v>
      </c>
      <c r="J2492" s="13" t="s">
        <v>2927</v>
      </c>
      <c r="K2492" s="13" t="s">
        <v>1294</v>
      </c>
      <c r="L2492" s="14">
        <v>220</v>
      </c>
      <c r="M2492" s="14">
        <v>165</v>
      </c>
      <c r="N2492" s="14">
        <v>154</v>
      </c>
      <c r="O2492" s="72">
        <v>141</v>
      </c>
      <c r="P2492" s="72"/>
      <c r="Q2492" s="74">
        <v>64.099999999999994</v>
      </c>
      <c r="R2492" s="74"/>
      <c r="S2492" s="15">
        <v>-14.5</v>
      </c>
      <c r="T2492" s="71" t="s">
        <v>3394</v>
      </c>
      <c r="U2492" s="71"/>
    </row>
    <row r="2493" spans="1:21" ht="24.75" customHeight="1">
      <c r="A2493" s="2"/>
      <c r="B2493" s="5" t="s">
        <v>18</v>
      </c>
      <c r="C2493" s="14"/>
      <c r="D2493" s="14"/>
      <c r="E2493" s="14"/>
      <c r="F2493" s="53" t="s">
        <v>18</v>
      </c>
      <c r="G2493" s="14"/>
      <c r="H2493" s="53" t="s">
        <v>18</v>
      </c>
      <c r="I2493" s="5" t="s">
        <v>23</v>
      </c>
      <c r="J2493" s="13" t="s">
        <v>2928</v>
      </c>
      <c r="K2493" s="13" t="s">
        <v>48</v>
      </c>
      <c r="L2493" s="14">
        <v>12</v>
      </c>
      <c r="M2493" s="14">
        <v>9</v>
      </c>
      <c r="N2493" s="14">
        <v>12</v>
      </c>
      <c r="O2493" s="72">
        <v>8</v>
      </c>
      <c r="P2493" s="72"/>
      <c r="Q2493" s="74">
        <v>66.7</v>
      </c>
      <c r="R2493" s="74"/>
      <c r="S2493" s="15">
        <v>-11.1</v>
      </c>
      <c r="T2493" s="71" t="s">
        <v>3395</v>
      </c>
      <c r="U2493" s="71"/>
    </row>
    <row r="2494" spans="1:21">
      <c r="A2494" s="2"/>
      <c r="B2494" s="5" t="s">
        <v>18</v>
      </c>
      <c r="C2494" s="14"/>
      <c r="D2494" s="14"/>
      <c r="E2494" s="14"/>
      <c r="F2494" s="53" t="s">
        <v>18</v>
      </c>
      <c r="G2494" s="14"/>
      <c r="H2494" s="53" t="s">
        <v>18</v>
      </c>
      <c r="I2494" s="5" t="s">
        <v>23</v>
      </c>
      <c r="J2494" s="13" t="s">
        <v>2819</v>
      </c>
      <c r="K2494" s="13" t="s">
        <v>244</v>
      </c>
      <c r="L2494" s="14">
        <v>180000</v>
      </c>
      <c r="M2494" s="14">
        <v>135000</v>
      </c>
      <c r="N2494" s="14">
        <v>309437</v>
      </c>
      <c r="O2494" s="72">
        <v>289614</v>
      </c>
      <c r="P2494" s="72"/>
      <c r="Q2494" s="74">
        <v>160.9</v>
      </c>
      <c r="R2494" s="74"/>
      <c r="S2494" s="15">
        <v>114.5</v>
      </c>
      <c r="T2494" s="71" t="s">
        <v>3396</v>
      </c>
      <c r="U2494" s="71"/>
    </row>
    <row r="2495" spans="1:21">
      <c r="A2495" s="2"/>
      <c r="B2495" s="5" t="s">
        <v>18</v>
      </c>
      <c r="C2495" s="14"/>
      <c r="D2495" s="14"/>
      <c r="E2495" s="14"/>
      <c r="F2495" s="53" t="s">
        <v>18</v>
      </c>
      <c r="G2495" s="14"/>
      <c r="H2495" s="53" t="s">
        <v>18</v>
      </c>
      <c r="I2495" s="5" t="s">
        <v>23</v>
      </c>
      <c r="J2495" s="13" t="s">
        <v>2929</v>
      </c>
      <c r="K2495" s="13" t="s">
        <v>2930</v>
      </c>
      <c r="L2495" s="14">
        <v>23</v>
      </c>
      <c r="M2495" s="14">
        <v>23</v>
      </c>
      <c r="N2495" s="14">
        <v>17</v>
      </c>
      <c r="O2495" s="72">
        <v>21</v>
      </c>
      <c r="P2495" s="72"/>
      <c r="Q2495" s="70" t="s">
        <v>69</v>
      </c>
      <c r="R2495" s="70"/>
      <c r="S2495" s="15">
        <v>-8.6999999999999993</v>
      </c>
      <c r="T2495" s="71" t="s">
        <v>3397</v>
      </c>
      <c r="U2495" s="71"/>
    </row>
    <row r="2496" spans="1:21">
      <c r="A2496" s="2"/>
      <c r="B2496" s="5" t="s">
        <v>29</v>
      </c>
      <c r="C2496" s="14">
        <v>68236348</v>
      </c>
      <c r="D2496" s="14">
        <v>71517689</v>
      </c>
      <c r="E2496" s="14">
        <f t="shared" ref="E2496:E2497" si="589">D2496-C2496</f>
        <v>3281341</v>
      </c>
      <c r="F2496" s="53">
        <f t="shared" ref="F2496:F2497" si="590">IFERROR((D2496/C2496-1)*100,0)</f>
        <v>4.8087875394503765</v>
      </c>
      <c r="G2496" s="14">
        <v>421096145</v>
      </c>
      <c r="H2496" s="53">
        <v>17</v>
      </c>
      <c r="I2496" s="5" t="s">
        <v>18</v>
      </c>
      <c r="J2496" s="13" t="s">
        <v>18</v>
      </c>
      <c r="K2496" s="13" t="s">
        <v>18</v>
      </c>
      <c r="L2496" s="14"/>
      <c r="M2496" s="14"/>
      <c r="N2496" s="14"/>
      <c r="O2496" s="72"/>
      <c r="P2496" s="72"/>
      <c r="Q2496" s="70" t="s">
        <v>18</v>
      </c>
      <c r="R2496" s="70"/>
      <c r="S2496" s="12" t="s">
        <v>18</v>
      </c>
      <c r="T2496" s="71" t="s">
        <v>18</v>
      </c>
      <c r="U2496" s="71"/>
    </row>
    <row r="2497" spans="1:21" ht="25.5">
      <c r="A2497" s="13" t="s">
        <v>2931</v>
      </c>
      <c r="B2497" s="5" t="s">
        <v>63</v>
      </c>
      <c r="C2497" s="14">
        <v>3253961455</v>
      </c>
      <c r="D2497" s="14">
        <v>5678299355</v>
      </c>
      <c r="E2497" s="14">
        <f t="shared" si="589"/>
        <v>2424337900</v>
      </c>
      <c r="F2497" s="53">
        <f t="shared" si="590"/>
        <v>74.504198452467534</v>
      </c>
      <c r="G2497" s="14">
        <v>6556854015</v>
      </c>
      <c r="H2497" s="53">
        <v>86.6</v>
      </c>
      <c r="I2497" s="5" t="s">
        <v>18</v>
      </c>
      <c r="J2497" s="13" t="s">
        <v>18</v>
      </c>
      <c r="K2497" s="13" t="s">
        <v>18</v>
      </c>
      <c r="L2497" s="14"/>
      <c r="M2497" s="14"/>
      <c r="N2497" s="14"/>
      <c r="O2497" s="72"/>
      <c r="P2497" s="72"/>
      <c r="Q2497" s="70" t="s">
        <v>18</v>
      </c>
      <c r="R2497" s="70"/>
      <c r="S2497" s="12" t="s">
        <v>18</v>
      </c>
      <c r="T2497" s="71" t="s">
        <v>18</v>
      </c>
      <c r="U2497" s="71"/>
    </row>
    <row r="2498" spans="1:21">
      <c r="A2498" s="13" t="s">
        <v>2920</v>
      </c>
      <c r="B2498" s="5" t="s">
        <v>18</v>
      </c>
      <c r="C2498" s="14"/>
      <c r="D2498" s="14"/>
      <c r="E2498" s="14"/>
      <c r="F2498" s="53" t="s">
        <v>18</v>
      </c>
      <c r="G2498" s="14"/>
      <c r="H2498" s="53" t="s">
        <v>18</v>
      </c>
      <c r="I2498" s="5" t="s">
        <v>23</v>
      </c>
      <c r="J2498" s="13" t="s">
        <v>2932</v>
      </c>
      <c r="K2498" s="13" t="s">
        <v>2933</v>
      </c>
      <c r="L2498" s="14">
        <v>53500</v>
      </c>
      <c r="M2498" s="14">
        <v>40125</v>
      </c>
      <c r="N2498" s="14">
        <v>20617</v>
      </c>
      <c r="O2498" s="72">
        <v>1791</v>
      </c>
      <c r="P2498" s="72"/>
      <c r="Q2498" s="74">
        <v>3.3</v>
      </c>
      <c r="R2498" s="74"/>
      <c r="S2498" s="15">
        <v>-95.5</v>
      </c>
      <c r="T2498" s="71" t="s">
        <v>3398</v>
      </c>
      <c r="U2498" s="71"/>
    </row>
    <row r="2499" spans="1:21" ht="14.25" customHeight="1">
      <c r="A2499" s="2"/>
      <c r="B2499" s="5" t="s">
        <v>18</v>
      </c>
      <c r="C2499" s="14"/>
      <c r="D2499" s="14"/>
      <c r="E2499" s="14"/>
      <c r="F2499" s="53" t="s">
        <v>18</v>
      </c>
      <c r="G2499" s="14"/>
      <c r="H2499" s="53" t="s">
        <v>18</v>
      </c>
      <c r="I2499" s="5" t="s">
        <v>23</v>
      </c>
      <c r="J2499" s="13" t="s">
        <v>2934</v>
      </c>
      <c r="K2499" s="13" t="s">
        <v>2933</v>
      </c>
      <c r="L2499" s="14">
        <v>52300</v>
      </c>
      <c r="M2499" s="14">
        <v>39225</v>
      </c>
      <c r="N2499" s="14">
        <v>41858</v>
      </c>
      <c r="O2499" s="72">
        <v>36395</v>
      </c>
      <c r="P2499" s="72"/>
      <c r="Q2499" s="74">
        <v>69.599999999999994</v>
      </c>
      <c r="R2499" s="74"/>
      <c r="S2499" s="15">
        <v>-7.2</v>
      </c>
      <c r="T2499" s="71" t="s">
        <v>3398</v>
      </c>
      <c r="U2499" s="71"/>
    </row>
    <row r="2500" spans="1:21" ht="14.25" customHeight="1">
      <c r="A2500" s="2"/>
      <c r="B2500" s="5" t="s">
        <v>18</v>
      </c>
      <c r="C2500" s="14"/>
      <c r="D2500" s="14"/>
      <c r="E2500" s="14"/>
      <c r="F2500" s="53" t="s">
        <v>18</v>
      </c>
      <c r="G2500" s="14"/>
      <c r="H2500" s="53" t="s">
        <v>18</v>
      </c>
      <c r="I2500" s="5" t="s">
        <v>23</v>
      </c>
      <c r="J2500" s="13" t="s">
        <v>2935</v>
      </c>
      <c r="K2500" s="13" t="s">
        <v>2933</v>
      </c>
      <c r="L2500" s="14">
        <v>95200</v>
      </c>
      <c r="M2500" s="14">
        <v>71400</v>
      </c>
      <c r="N2500" s="14">
        <v>117128</v>
      </c>
      <c r="O2500" s="72">
        <v>98988</v>
      </c>
      <c r="P2500" s="72"/>
      <c r="Q2500" s="74">
        <v>104</v>
      </c>
      <c r="R2500" s="74"/>
      <c r="S2500" s="15">
        <v>38.6</v>
      </c>
      <c r="T2500" s="71" t="s">
        <v>3398</v>
      </c>
      <c r="U2500" s="71"/>
    </row>
    <row r="2501" spans="1:21" ht="14.25" customHeight="1">
      <c r="A2501" s="2"/>
      <c r="B2501" s="5" t="s">
        <v>18</v>
      </c>
      <c r="C2501" s="14"/>
      <c r="D2501" s="14"/>
      <c r="E2501" s="14"/>
      <c r="F2501" s="53" t="s">
        <v>18</v>
      </c>
      <c r="G2501" s="14"/>
      <c r="H2501" s="53" t="s">
        <v>18</v>
      </c>
      <c r="I2501" s="5" t="s">
        <v>23</v>
      </c>
      <c r="J2501" s="13" t="s">
        <v>2936</v>
      </c>
      <c r="K2501" s="13" t="s">
        <v>216</v>
      </c>
      <c r="L2501" s="14">
        <v>23500</v>
      </c>
      <c r="M2501" s="14">
        <v>17625</v>
      </c>
      <c r="N2501" s="14">
        <v>23196</v>
      </c>
      <c r="O2501" s="72">
        <v>10169</v>
      </c>
      <c r="P2501" s="72"/>
      <c r="Q2501" s="74">
        <v>43.3</v>
      </c>
      <c r="R2501" s="74"/>
      <c r="S2501" s="15">
        <v>-42.3</v>
      </c>
      <c r="T2501" s="71" t="s">
        <v>3398</v>
      </c>
      <c r="U2501" s="71"/>
    </row>
    <row r="2502" spans="1:21" ht="14.25" customHeight="1">
      <c r="A2502" s="2"/>
      <c r="B2502" s="5" t="s">
        <v>18</v>
      </c>
      <c r="C2502" s="14"/>
      <c r="D2502" s="14"/>
      <c r="E2502" s="14"/>
      <c r="F2502" s="53" t="s">
        <v>18</v>
      </c>
      <c r="G2502" s="14"/>
      <c r="H2502" s="53" t="s">
        <v>18</v>
      </c>
      <c r="I2502" s="5" t="s">
        <v>23</v>
      </c>
      <c r="J2502" s="13" t="s">
        <v>2937</v>
      </c>
      <c r="K2502" s="13" t="s">
        <v>2933</v>
      </c>
      <c r="L2502" s="14">
        <v>1230</v>
      </c>
      <c r="M2502" s="14">
        <v>923</v>
      </c>
      <c r="N2502" s="14">
        <v>1555</v>
      </c>
      <c r="O2502" s="72">
        <v>1209</v>
      </c>
      <c r="P2502" s="72"/>
      <c r="Q2502" s="74">
        <v>98.3</v>
      </c>
      <c r="R2502" s="74"/>
      <c r="S2502" s="15">
        <v>31</v>
      </c>
      <c r="T2502" s="71" t="s">
        <v>3398</v>
      </c>
      <c r="U2502" s="71"/>
    </row>
    <row r="2503" spans="1:21" ht="14.25" customHeight="1">
      <c r="A2503" s="2"/>
      <c r="B2503" s="5" t="s">
        <v>18</v>
      </c>
      <c r="C2503" s="14"/>
      <c r="D2503" s="14"/>
      <c r="E2503" s="14"/>
      <c r="F2503" s="53" t="s">
        <v>18</v>
      </c>
      <c r="G2503" s="14"/>
      <c r="H2503" s="53" t="s">
        <v>18</v>
      </c>
      <c r="I2503" s="5" t="s">
        <v>23</v>
      </c>
      <c r="J2503" s="13" t="s">
        <v>2938</v>
      </c>
      <c r="K2503" s="13" t="s">
        <v>2933</v>
      </c>
      <c r="L2503" s="14">
        <v>39800</v>
      </c>
      <c r="M2503" s="14">
        <v>29850</v>
      </c>
      <c r="N2503" s="14">
        <v>31964</v>
      </c>
      <c r="O2503" s="72">
        <v>29922</v>
      </c>
      <c r="P2503" s="72"/>
      <c r="Q2503" s="74">
        <v>75.2</v>
      </c>
      <c r="R2503" s="74"/>
      <c r="S2503" s="15">
        <v>0.2</v>
      </c>
      <c r="T2503" s="71" t="s">
        <v>3398</v>
      </c>
      <c r="U2503" s="71"/>
    </row>
    <row r="2504" spans="1:21">
      <c r="A2504" s="2"/>
      <c r="B2504" s="5" t="s">
        <v>29</v>
      </c>
      <c r="C2504" s="14">
        <v>3253961455</v>
      </c>
      <c r="D2504" s="14">
        <v>5678299355</v>
      </c>
      <c r="E2504" s="14">
        <f t="shared" ref="E2504:E2505" si="591">D2504-C2504</f>
        <v>2424337900</v>
      </c>
      <c r="F2504" s="53">
        <f>IFERROR((D2504/C2504-1)*100,0)</f>
        <v>74.504198452467534</v>
      </c>
      <c r="G2504" s="14">
        <v>6556854015</v>
      </c>
      <c r="H2504" s="53">
        <v>86.6</v>
      </c>
      <c r="I2504" s="5" t="s">
        <v>18</v>
      </c>
      <c r="J2504" s="13" t="s">
        <v>18</v>
      </c>
      <c r="K2504" s="13" t="s">
        <v>18</v>
      </c>
      <c r="L2504" s="14"/>
      <c r="M2504" s="14"/>
      <c r="N2504" s="14"/>
      <c r="O2504" s="72"/>
      <c r="P2504" s="72"/>
      <c r="Q2504" s="70" t="s">
        <v>18</v>
      </c>
      <c r="R2504" s="70"/>
      <c r="S2504" s="12" t="s">
        <v>18</v>
      </c>
      <c r="T2504" s="71" t="s">
        <v>18</v>
      </c>
      <c r="U2504" s="71"/>
    </row>
    <row r="2505" spans="1:21" ht="25.5">
      <c r="A2505" s="11" t="s">
        <v>2939</v>
      </c>
      <c r="B2505" s="5" t="s">
        <v>18</v>
      </c>
      <c r="C2505" s="14">
        <v>18190562948</v>
      </c>
      <c r="D2505" s="14">
        <v>25520463417</v>
      </c>
      <c r="E2505" s="14">
        <f t="shared" si="591"/>
        <v>7329900469</v>
      </c>
      <c r="F2505" s="53" t="s">
        <v>18</v>
      </c>
      <c r="G2505" s="14">
        <v>36582066124</v>
      </c>
      <c r="H2505" s="53" t="s">
        <v>18</v>
      </c>
      <c r="I2505" s="5" t="s">
        <v>18</v>
      </c>
      <c r="J2505" s="13" t="s">
        <v>18</v>
      </c>
      <c r="K2505" s="13" t="s">
        <v>18</v>
      </c>
      <c r="L2505" s="14"/>
      <c r="M2505" s="14"/>
      <c r="N2505" s="14"/>
      <c r="O2505" s="72"/>
      <c r="P2505" s="72"/>
      <c r="Q2505" s="70" t="s">
        <v>18</v>
      </c>
      <c r="R2505" s="70"/>
      <c r="S2505" s="12" t="s">
        <v>18</v>
      </c>
      <c r="T2505" s="71" t="s">
        <v>18</v>
      </c>
      <c r="U2505" s="71"/>
    </row>
    <row r="2506" spans="1:21" ht="25.5">
      <c r="A2506" s="7" t="s">
        <v>2940</v>
      </c>
      <c r="B2506" s="8" t="s">
        <v>18</v>
      </c>
      <c r="C2506" s="16"/>
      <c r="D2506" s="16"/>
      <c r="E2506" s="16"/>
      <c r="F2506" s="61" t="s">
        <v>18</v>
      </c>
      <c r="G2506" s="16"/>
      <c r="H2506" s="61" t="s">
        <v>18</v>
      </c>
      <c r="I2506" s="8" t="s">
        <v>18</v>
      </c>
      <c r="J2506" s="10" t="s">
        <v>18</v>
      </c>
      <c r="K2506" s="10" t="s">
        <v>18</v>
      </c>
      <c r="L2506" s="16"/>
      <c r="M2506" s="16"/>
      <c r="N2506" s="16"/>
      <c r="O2506" s="75"/>
      <c r="P2506" s="75"/>
      <c r="Q2506" s="68" t="s">
        <v>18</v>
      </c>
      <c r="R2506" s="68"/>
      <c r="S2506" s="9" t="s">
        <v>18</v>
      </c>
      <c r="T2506" s="69" t="s">
        <v>18</v>
      </c>
      <c r="U2506" s="69"/>
    </row>
    <row r="2507" spans="1:21" ht="25.5">
      <c r="A2507" s="11" t="s">
        <v>2941</v>
      </c>
      <c r="B2507" s="5" t="s">
        <v>18</v>
      </c>
      <c r="C2507" s="14"/>
      <c r="D2507" s="14"/>
      <c r="E2507" s="14"/>
      <c r="F2507" s="53" t="s">
        <v>18</v>
      </c>
      <c r="G2507" s="14"/>
      <c r="H2507" s="53" t="s">
        <v>18</v>
      </c>
      <c r="I2507" s="5" t="s">
        <v>18</v>
      </c>
      <c r="J2507" s="13" t="s">
        <v>18</v>
      </c>
      <c r="K2507" s="13" t="s">
        <v>18</v>
      </c>
      <c r="L2507" s="14"/>
      <c r="M2507" s="14"/>
      <c r="N2507" s="14"/>
      <c r="O2507" s="72"/>
      <c r="P2507" s="72"/>
      <c r="Q2507" s="70" t="s">
        <v>18</v>
      </c>
      <c r="R2507" s="70"/>
      <c r="S2507" s="12" t="s">
        <v>18</v>
      </c>
      <c r="T2507" s="71" t="s">
        <v>18</v>
      </c>
      <c r="U2507" s="71"/>
    </row>
    <row r="2508" spans="1:21" ht="25.5">
      <c r="A2508" s="13" t="s">
        <v>2942</v>
      </c>
      <c r="B2508" s="5" t="s">
        <v>2943</v>
      </c>
      <c r="C2508" s="50">
        <v>271379876</v>
      </c>
      <c r="D2508" s="14">
        <v>316740370</v>
      </c>
      <c r="E2508" s="14">
        <f>D2508-C2508</f>
        <v>45360494</v>
      </c>
      <c r="F2508" s="53">
        <f>IFERROR((D2508/C2508-1)*100,0)</f>
        <v>16.714759645626785</v>
      </c>
      <c r="G2508" s="14">
        <v>495272251</v>
      </c>
      <c r="H2508" s="53">
        <v>64</v>
      </c>
      <c r="I2508" s="5" t="s">
        <v>18</v>
      </c>
      <c r="J2508" s="13" t="s">
        <v>18</v>
      </c>
      <c r="K2508" s="13" t="s">
        <v>18</v>
      </c>
      <c r="L2508" s="14"/>
      <c r="M2508" s="14"/>
      <c r="N2508" s="14"/>
      <c r="O2508" s="72"/>
      <c r="P2508" s="72"/>
      <c r="Q2508" s="70" t="s">
        <v>18</v>
      </c>
      <c r="R2508" s="70"/>
      <c r="S2508" s="12" t="s">
        <v>18</v>
      </c>
      <c r="T2508" s="71" t="s">
        <v>18</v>
      </c>
      <c r="U2508" s="71"/>
    </row>
    <row r="2509" spans="1:21">
      <c r="A2509" s="13" t="s">
        <v>2944</v>
      </c>
      <c r="B2509" s="5" t="s">
        <v>18</v>
      </c>
      <c r="C2509" s="14"/>
      <c r="D2509" s="14"/>
      <c r="E2509" s="14"/>
      <c r="F2509" s="53" t="s">
        <v>18</v>
      </c>
      <c r="G2509" s="14"/>
      <c r="H2509" s="53" t="s">
        <v>18</v>
      </c>
      <c r="I2509" s="5" t="s">
        <v>23</v>
      </c>
      <c r="J2509" s="13" t="s">
        <v>2013</v>
      </c>
      <c r="K2509" s="13" t="s">
        <v>35</v>
      </c>
      <c r="L2509" s="14">
        <v>145000</v>
      </c>
      <c r="M2509" s="14">
        <v>105075</v>
      </c>
      <c r="N2509" s="14">
        <v>104080</v>
      </c>
      <c r="O2509" s="72">
        <v>98278</v>
      </c>
      <c r="P2509" s="72"/>
      <c r="Q2509" s="74">
        <v>67.8</v>
      </c>
      <c r="R2509" s="74"/>
      <c r="S2509" s="15">
        <v>-6.5</v>
      </c>
      <c r="T2509" s="71" t="s">
        <v>2945</v>
      </c>
      <c r="U2509" s="71"/>
    </row>
    <row r="2510" spans="1:21">
      <c r="A2510" s="2"/>
      <c r="B2510" s="5" t="s">
        <v>18</v>
      </c>
      <c r="C2510" s="14"/>
      <c r="D2510" s="14"/>
      <c r="E2510" s="14"/>
      <c r="F2510" s="53" t="s">
        <v>18</v>
      </c>
      <c r="G2510" s="14"/>
      <c r="H2510" s="53" t="s">
        <v>18</v>
      </c>
      <c r="I2510" s="5" t="s">
        <v>23</v>
      </c>
      <c r="J2510" s="13" t="s">
        <v>2946</v>
      </c>
      <c r="K2510" s="13" t="s">
        <v>40</v>
      </c>
      <c r="L2510" s="14">
        <v>3853887</v>
      </c>
      <c r="M2510" s="14">
        <v>3211573</v>
      </c>
      <c r="N2510" s="14">
        <v>2783684</v>
      </c>
      <c r="O2510" s="72">
        <v>1609785</v>
      </c>
      <c r="P2510" s="72"/>
      <c r="Q2510" s="74">
        <v>41.8</v>
      </c>
      <c r="R2510" s="74"/>
      <c r="S2510" s="15">
        <v>-49.9</v>
      </c>
      <c r="T2510" s="71" t="s">
        <v>2947</v>
      </c>
      <c r="U2510" s="71"/>
    </row>
    <row r="2511" spans="1:21">
      <c r="A2511" s="2"/>
      <c r="B2511" s="5" t="s">
        <v>18</v>
      </c>
      <c r="C2511" s="14"/>
      <c r="D2511" s="14"/>
      <c r="E2511" s="14"/>
      <c r="F2511" s="53" t="s">
        <v>18</v>
      </c>
      <c r="G2511" s="14"/>
      <c r="H2511" s="53" t="s">
        <v>18</v>
      </c>
      <c r="I2511" s="5" t="s">
        <v>23</v>
      </c>
      <c r="J2511" s="13" t="s">
        <v>2948</v>
      </c>
      <c r="K2511" s="13" t="s">
        <v>908</v>
      </c>
      <c r="L2511" s="14">
        <v>20</v>
      </c>
      <c r="M2511" s="14">
        <v>15</v>
      </c>
      <c r="N2511" s="14">
        <v>36</v>
      </c>
      <c r="O2511" s="72">
        <v>21</v>
      </c>
      <c r="P2511" s="72"/>
      <c r="Q2511" s="74">
        <v>105</v>
      </c>
      <c r="R2511" s="74"/>
      <c r="S2511" s="15">
        <v>40</v>
      </c>
      <c r="T2511" s="71" t="s">
        <v>2949</v>
      </c>
      <c r="U2511" s="71"/>
    </row>
    <row r="2512" spans="1:21" ht="25.5">
      <c r="A2512" s="2"/>
      <c r="B2512" s="5" t="s">
        <v>18</v>
      </c>
      <c r="C2512" s="14"/>
      <c r="D2512" s="14"/>
      <c r="E2512" s="14"/>
      <c r="F2512" s="53" t="s">
        <v>18</v>
      </c>
      <c r="G2512" s="14"/>
      <c r="H2512" s="53" t="s">
        <v>18</v>
      </c>
      <c r="I2512" s="5" t="s">
        <v>23</v>
      </c>
      <c r="J2512" s="13" t="s">
        <v>2528</v>
      </c>
      <c r="K2512" s="13" t="s">
        <v>2950</v>
      </c>
      <c r="L2512" s="14">
        <v>60000</v>
      </c>
      <c r="M2512" s="14">
        <v>42000</v>
      </c>
      <c r="N2512" s="19" t="s">
        <v>3472</v>
      </c>
      <c r="O2512" s="72">
        <v>80433</v>
      </c>
      <c r="P2512" s="72"/>
      <c r="Q2512" s="74">
        <v>134.1</v>
      </c>
      <c r="R2512" s="74"/>
      <c r="S2512" s="15">
        <v>91.5</v>
      </c>
      <c r="T2512" s="71" t="s">
        <v>2951</v>
      </c>
      <c r="U2512" s="71"/>
    </row>
    <row r="2513" spans="1:21">
      <c r="A2513" s="2"/>
      <c r="B2513" s="5" t="s">
        <v>18</v>
      </c>
      <c r="C2513" s="14"/>
      <c r="D2513" s="14"/>
      <c r="E2513" s="14"/>
      <c r="F2513" s="53" t="s">
        <v>18</v>
      </c>
      <c r="G2513" s="14"/>
      <c r="H2513" s="53" t="s">
        <v>18</v>
      </c>
      <c r="I2513" s="5" t="s">
        <v>23</v>
      </c>
      <c r="J2513" s="13" t="s">
        <v>2528</v>
      </c>
      <c r="K2513" s="13" t="s">
        <v>1352</v>
      </c>
      <c r="L2513" s="14">
        <v>300000</v>
      </c>
      <c r="M2513" s="14">
        <v>210000</v>
      </c>
      <c r="N2513" s="19" t="s">
        <v>3472</v>
      </c>
      <c r="O2513" s="72">
        <v>262293</v>
      </c>
      <c r="P2513" s="72"/>
      <c r="Q2513" s="74">
        <v>87.4</v>
      </c>
      <c r="R2513" s="74"/>
      <c r="S2513" s="15">
        <v>24.9</v>
      </c>
      <c r="T2513" s="71" t="s">
        <v>2952</v>
      </c>
      <c r="U2513" s="71"/>
    </row>
    <row r="2514" spans="1:21">
      <c r="A2514" s="2"/>
      <c r="B2514" s="5" t="s">
        <v>18</v>
      </c>
      <c r="C2514" s="14"/>
      <c r="D2514" s="14"/>
      <c r="E2514" s="14"/>
      <c r="F2514" s="53" t="s">
        <v>18</v>
      </c>
      <c r="G2514" s="14"/>
      <c r="H2514" s="53" t="s">
        <v>18</v>
      </c>
      <c r="I2514" s="5" t="s">
        <v>23</v>
      </c>
      <c r="J2514" s="13" t="s">
        <v>2953</v>
      </c>
      <c r="K2514" s="13" t="s">
        <v>201</v>
      </c>
      <c r="L2514" s="14">
        <v>12500</v>
      </c>
      <c r="M2514" s="14">
        <v>8988</v>
      </c>
      <c r="N2514" s="14">
        <v>4511</v>
      </c>
      <c r="O2514" s="72">
        <v>3236</v>
      </c>
      <c r="P2514" s="72"/>
      <c r="Q2514" s="74">
        <v>25.9</v>
      </c>
      <c r="R2514" s="74"/>
      <c r="S2514" s="15">
        <v>-64</v>
      </c>
      <c r="T2514" s="71" t="s">
        <v>2954</v>
      </c>
      <c r="U2514" s="71"/>
    </row>
    <row r="2515" spans="1:21" ht="25.5">
      <c r="A2515" s="2"/>
      <c r="B2515" s="5" t="s">
        <v>18</v>
      </c>
      <c r="C2515" s="14"/>
      <c r="D2515" s="14"/>
      <c r="E2515" s="14"/>
      <c r="F2515" s="53" t="s">
        <v>18</v>
      </c>
      <c r="G2515" s="14"/>
      <c r="H2515" s="53" t="s">
        <v>18</v>
      </c>
      <c r="I2515" s="5" t="s">
        <v>23</v>
      </c>
      <c r="J2515" s="13" t="s">
        <v>2955</v>
      </c>
      <c r="K2515" s="13" t="s">
        <v>2956</v>
      </c>
      <c r="L2515" s="14">
        <v>652</v>
      </c>
      <c r="M2515" s="14">
        <v>652</v>
      </c>
      <c r="N2515" s="14">
        <v>545</v>
      </c>
      <c r="O2515" s="72">
        <v>578</v>
      </c>
      <c r="P2515" s="72"/>
      <c r="Q2515" s="70" t="s">
        <v>69</v>
      </c>
      <c r="R2515" s="70"/>
      <c r="S2515" s="15">
        <v>-11.3</v>
      </c>
      <c r="T2515" s="71" t="s">
        <v>2957</v>
      </c>
      <c r="U2515" s="71"/>
    </row>
    <row r="2516" spans="1:21" ht="25.5">
      <c r="A2516" s="2"/>
      <c r="B2516" s="5" t="s">
        <v>18</v>
      </c>
      <c r="C2516" s="14"/>
      <c r="D2516" s="14"/>
      <c r="E2516" s="14"/>
      <c r="F2516" s="53" t="s">
        <v>18</v>
      </c>
      <c r="G2516" s="14"/>
      <c r="H2516" s="53" t="s">
        <v>18</v>
      </c>
      <c r="I2516" s="5" t="s">
        <v>23</v>
      </c>
      <c r="J2516" s="13" t="s">
        <v>2958</v>
      </c>
      <c r="K2516" s="13" t="s">
        <v>2959</v>
      </c>
      <c r="L2516" s="14">
        <v>1500</v>
      </c>
      <c r="M2516" s="14">
        <v>975</v>
      </c>
      <c r="N2516" s="19" t="s">
        <v>3472</v>
      </c>
      <c r="O2516" s="72">
        <v>2301</v>
      </c>
      <c r="P2516" s="72"/>
      <c r="Q2516" s="74">
        <v>153.4</v>
      </c>
      <c r="R2516" s="74"/>
      <c r="S2516" s="15">
        <v>136</v>
      </c>
      <c r="T2516" s="71" t="s">
        <v>2951</v>
      </c>
      <c r="U2516" s="71"/>
    </row>
    <row r="2517" spans="1:21">
      <c r="A2517" s="2"/>
      <c r="B2517" s="5" t="s">
        <v>29</v>
      </c>
      <c r="C2517" s="50">
        <f>+C2508</f>
        <v>271379876</v>
      </c>
      <c r="D2517" s="14">
        <v>316740370</v>
      </c>
      <c r="E2517" s="14">
        <f t="shared" ref="E2517:E2518" si="592">D2517-C2517</f>
        <v>45360494</v>
      </c>
      <c r="F2517" s="53">
        <f t="shared" ref="F2517:F2518" si="593">IFERROR((D2517/C2517-1)*100,0)</f>
        <v>16.714759645626785</v>
      </c>
      <c r="G2517" s="14">
        <v>495272251</v>
      </c>
      <c r="H2517" s="53">
        <v>64</v>
      </c>
      <c r="I2517" s="5" t="s">
        <v>18</v>
      </c>
      <c r="J2517" s="13" t="s">
        <v>18</v>
      </c>
      <c r="K2517" s="13" t="s">
        <v>18</v>
      </c>
      <c r="L2517" s="14"/>
      <c r="M2517" s="14"/>
      <c r="N2517" s="14"/>
      <c r="O2517" s="72"/>
      <c r="P2517" s="72"/>
      <c r="Q2517" s="70" t="s">
        <v>18</v>
      </c>
      <c r="R2517" s="70"/>
      <c r="S2517" s="12" t="s">
        <v>18</v>
      </c>
      <c r="T2517" s="71" t="s">
        <v>18</v>
      </c>
      <c r="U2517" s="71"/>
    </row>
    <row r="2518" spans="1:21" ht="25.5">
      <c r="A2518" s="13" t="s">
        <v>2960</v>
      </c>
      <c r="B2518" s="5" t="s">
        <v>165</v>
      </c>
      <c r="C2518" s="50">
        <v>14200000</v>
      </c>
      <c r="D2518" s="14">
        <v>26549748</v>
      </c>
      <c r="E2518" s="14">
        <f t="shared" si="592"/>
        <v>12349748</v>
      </c>
      <c r="F2518" s="53">
        <f t="shared" si="593"/>
        <v>86.970056338028172</v>
      </c>
      <c r="G2518" s="14">
        <v>52786000</v>
      </c>
      <c r="H2518" s="53">
        <v>50.3</v>
      </c>
      <c r="I2518" s="5" t="s">
        <v>18</v>
      </c>
      <c r="J2518" s="13" t="s">
        <v>18</v>
      </c>
      <c r="K2518" s="13" t="s">
        <v>18</v>
      </c>
      <c r="L2518" s="14"/>
      <c r="M2518" s="14"/>
      <c r="N2518" s="14"/>
      <c r="O2518" s="72"/>
      <c r="P2518" s="72"/>
      <c r="Q2518" s="70" t="s">
        <v>18</v>
      </c>
      <c r="R2518" s="70"/>
      <c r="S2518" s="12" t="s">
        <v>18</v>
      </c>
      <c r="T2518" s="71" t="s">
        <v>18</v>
      </c>
      <c r="U2518" s="71"/>
    </row>
    <row r="2519" spans="1:21" ht="25.5">
      <c r="A2519" s="13" t="s">
        <v>2961</v>
      </c>
      <c r="B2519" s="5" t="s">
        <v>18</v>
      </c>
      <c r="C2519" s="50"/>
      <c r="D2519" s="14"/>
      <c r="E2519" s="14"/>
      <c r="F2519" s="53" t="s">
        <v>18</v>
      </c>
      <c r="G2519" s="14"/>
      <c r="H2519" s="53" t="s">
        <v>18</v>
      </c>
      <c r="I2519" s="5" t="s">
        <v>23</v>
      </c>
      <c r="J2519" s="13" t="s">
        <v>169</v>
      </c>
      <c r="K2519" s="13" t="s">
        <v>170</v>
      </c>
      <c r="L2519" s="14">
        <v>35</v>
      </c>
      <c r="M2519" s="14">
        <v>35</v>
      </c>
      <c r="N2519" s="14">
        <v>29</v>
      </c>
      <c r="O2519" s="72">
        <v>31</v>
      </c>
      <c r="P2519" s="72"/>
      <c r="Q2519" s="70" t="s">
        <v>69</v>
      </c>
      <c r="R2519" s="70"/>
      <c r="S2519" s="15">
        <v>-11.4</v>
      </c>
      <c r="T2519" s="71" t="s">
        <v>2962</v>
      </c>
      <c r="U2519" s="71"/>
    </row>
    <row r="2520" spans="1:21">
      <c r="A2520" s="2"/>
      <c r="B2520" s="5" t="s">
        <v>18</v>
      </c>
      <c r="C2520" s="50"/>
      <c r="D2520" s="14"/>
      <c r="E2520" s="14"/>
      <c r="F2520" s="53" t="s">
        <v>18</v>
      </c>
      <c r="G2520" s="14"/>
      <c r="H2520" s="53" t="s">
        <v>18</v>
      </c>
      <c r="I2520" s="5" t="s">
        <v>23</v>
      </c>
      <c r="J2520" s="13" t="s">
        <v>615</v>
      </c>
      <c r="K2520" s="13" t="s">
        <v>616</v>
      </c>
      <c r="L2520" s="14">
        <v>135</v>
      </c>
      <c r="M2520" s="14">
        <v>135</v>
      </c>
      <c r="N2520" s="14">
        <v>110</v>
      </c>
      <c r="O2520" s="72">
        <v>132</v>
      </c>
      <c r="P2520" s="72"/>
      <c r="Q2520" s="70" t="s">
        <v>69</v>
      </c>
      <c r="R2520" s="70"/>
      <c r="S2520" s="15">
        <v>-2.2000000000000002</v>
      </c>
      <c r="T2520" s="71" t="s">
        <v>2963</v>
      </c>
      <c r="U2520" s="71"/>
    </row>
    <row r="2521" spans="1:21">
      <c r="A2521" s="2"/>
      <c r="B2521" s="5" t="s">
        <v>29</v>
      </c>
      <c r="C2521" s="50">
        <v>14200000</v>
      </c>
      <c r="D2521" s="14">
        <v>26549748</v>
      </c>
      <c r="E2521" s="14">
        <f t="shared" ref="E2521:E2522" si="594">D2521-C2521</f>
        <v>12349748</v>
      </c>
      <c r="F2521" s="53">
        <f t="shared" ref="F2521:F2522" si="595">IFERROR((D2521/C2521-1)*100,0)</f>
        <v>86.970056338028172</v>
      </c>
      <c r="G2521" s="14">
        <v>52786000</v>
      </c>
      <c r="H2521" s="53">
        <v>50.3</v>
      </c>
      <c r="I2521" s="5" t="s">
        <v>18</v>
      </c>
      <c r="J2521" s="13" t="s">
        <v>18</v>
      </c>
      <c r="K2521" s="13" t="s">
        <v>18</v>
      </c>
      <c r="L2521" s="14"/>
      <c r="M2521" s="14"/>
      <c r="N2521" s="14"/>
      <c r="O2521" s="72"/>
      <c r="P2521" s="72"/>
      <c r="Q2521" s="70" t="s">
        <v>18</v>
      </c>
      <c r="R2521" s="70"/>
      <c r="S2521" s="12" t="s">
        <v>18</v>
      </c>
      <c r="T2521" s="71" t="s">
        <v>18</v>
      </c>
      <c r="U2521" s="71"/>
    </row>
    <row r="2522" spans="1:21">
      <c r="A2522" s="13" t="s">
        <v>2964</v>
      </c>
      <c r="B2522" s="5" t="s">
        <v>32</v>
      </c>
      <c r="C2522" s="50">
        <v>2261282</v>
      </c>
      <c r="D2522" s="14">
        <v>893461</v>
      </c>
      <c r="E2522" s="14">
        <f t="shared" si="594"/>
        <v>-1367821</v>
      </c>
      <c r="F2522" s="53">
        <f t="shared" si="595"/>
        <v>-60.488740457846482</v>
      </c>
      <c r="G2522" s="14">
        <v>9776521</v>
      </c>
      <c r="H2522" s="53">
        <v>9.1</v>
      </c>
      <c r="I2522" s="5" t="s">
        <v>18</v>
      </c>
      <c r="J2522" s="13" t="s">
        <v>18</v>
      </c>
      <c r="K2522" s="13" t="s">
        <v>18</v>
      </c>
      <c r="L2522" s="14"/>
      <c r="M2522" s="14"/>
      <c r="N2522" s="14"/>
      <c r="O2522" s="72"/>
      <c r="P2522" s="72"/>
      <c r="Q2522" s="70" t="s">
        <v>18</v>
      </c>
      <c r="R2522" s="70"/>
      <c r="S2522" s="12" t="s">
        <v>18</v>
      </c>
      <c r="T2522" s="71" t="s">
        <v>18</v>
      </c>
      <c r="U2522" s="71"/>
    </row>
    <row r="2523" spans="1:21" ht="25.5">
      <c r="A2523" s="13" t="s">
        <v>2965</v>
      </c>
      <c r="B2523" s="5" t="s">
        <v>18</v>
      </c>
      <c r="C2523" s="50"/>
      <c r="D2523" s="14"/>
      <c r="E2523" s="14"/>
      <c r="F2523" s="53" t="s">
        <v>18</v>
      </c>
      <c r="G2523" s="14"/>
      <c r="H2523" s="53" t="s">
        <v>18</v>
      </c>
      <c r="I2523" s="5" t="s">
        <v>23</v>
      </c>
      <c r="J2523" s="13" t="s">
        <v>2342</v>
      </c>
      <c r="K2523" s="13" t="s">
        <v>182</v>
      </c>
      <c r="L2523" s="14">
        <v>300</v>
      </c>
      <c r="M2523" s="14">
        <v>260</v>
      </c>
      <c r="N2523" s="19" t="s">
        <v>3472</v>
      </c>
      <c r="O2523" s="72">
        <v>278</v>
      </c>
      <c r="P2523" s="72"/>
      <c r="Q2523" s="74">
        <v>92.7</v>
      </c>
      <c r="R2523" s="74"/>
      <c r="S2523" s="15">
        <v>6.9</v>
      </c>
      <c r="T2523" s="71" t="s">
        <v>2966</v>
      </c>
      <c r="U2523" s="71"/>
    </row>
    <row r="2524" spans="1:21">
      <c r="A2524" s="2"/>
      <c r="B2524" s="5" t="s">
        <v>18</v>
      </c>
      <c r="C2524" s="50"/>
      <c r="D2524" s="14"/>
      <c r="E2524" s="14"/>
      <c r="F2524" s="53" t="s">
        <v>18</v>
      </c>
      <c r="G2524" s="14"/>
      <c r="H2524" s="53" t="s">
        <v>18</v>
      </c>
      <c r="I2524" s="5" t="s">
        <v>23</v>
      </c>
      <c r="J2524" s="13" t="s">
        <v>2967</v>
      </c>
      <c r="K2524" s="13" t="s">
        <v>182</v>
      </c>
      <c r="L2524" s="14">
        <v>50</v>
      </c>
      <c r="M2524" s="14">
        <v>0</v>
      </c>
      <c r="N2524" s="19" t="s">
        <v>3472</v>
      </c>
      <c r="O2524" s="72">
        <v>0</v>
      </c>
      <c r="P2524" s="72"/>
      <c r="Q2524" s="70" t="s">
        <v>26</v>
      </c>
      <c r="R2524" s="70"/>
      <c r="S2524" s="15">
        <v>0</v>
      </c>
      <c r="T2524" s="71" t="s">
        <v>18</v>
      </c>
      <c r="U2524" s="71"/>
    </row>
    <row r="2525" spans="1:21">
      <c r="A2525" s="2"/>
      <c r="B2525" s="5" t="s">
        <v>29</v>
      </c>
      <c r="C2525" s="50">
        <v>2261282</v>
      </c>
      <c r="D2525" s="14">
        <v>893461</v>
      </c>
      <c r="E2525" s="14">
        <f>D2525-C2525</f>
        <v>-1367821</v>
      </c>
      <c r="F2525" s="53">
        <f>IFERROR((D2525/C2525-1)*100,0)</f>
        <v>-60.488740457846482</v>
      </c>
      <c r="G2525" s="14">
        <v>9776521</v>
      </c>
      <c r="H2525" s="53">
        <v>9.1</v>
      </c>
      <c r="I2525" s="5" t="s">
        <v>18</v>
      </c>
      <c r="J2525" s="13" t="s">
        <v>18</v>
      </c>
      <c r="K2525" s="13" t="s">
        <v>18</v>
      </c>
      <c r="L2525" s="14"/>
      <c r="M2525" s="14"/>
      <c r="N2525" s="14"/>
      <c r="O2525" s="72"/>
      <c r="P2525" s="72"/>
      <c r="Q2525" s="70" t="s">
        <v>18</v>
      </c>
      <c r="R2525" s="70"/>
      <c r="S2525" s="12" t="s">
        <v>18</v>
      </c>
      <c r="T2525" s="71" t="s">
        <v>18</v>
      </c>
      <c r="U2525" s="71"/>
    </row>
    <row r="2526" spans="1:21" ht="26.25" thickBot="1">
      <c r="A2526" s="11" t="s">
        <v>2968</v>
      </c>
      <c r="B2526" s="5" t="s">
        <v>18</v>
      </c>
      <c r="C2526" s="50"/>
      <c r="D2526" s="14"/>
      <c r="E2526" s="14"/>
      <c r="F2526" s="53" t="s">
        <v>18</v>
      </c>
      <c r="G2526" s="14"/>
      <c r="H2526" s="53" t="s">
        <v>18</v>
      </c>
      <c r="I2526" s="5" t="s">
        <v>18</v>
      </c>
      <c r="J2526" s="13" t="s">
        <v>18</v>
      </c>
      <c r="K2526" s="13" t="s">
        <v>18</v>
      </c>
      <c r="L2526" s="14"/>
      <c r="M2526" s="14"/>
      <c r="N2526" s="14"/>
      <c r="O2526" s="72"/>
      <c r="P2526" s="72"/>
      <c r="Q2526" s="70" t="s">
        <v>18</v>
      </c>
      <c r="R2526" s="70"/>
      <c r="S2526" s="12" t="s">
        <v>18</v>
      </c>
      <c r="T2526" s="71" t="s">
        <v>18</v>
      </c>
      <c r="U2526" s="71"/>
    </row>
    <row r="2527" spans="1:21">
      <c r="A2527" s="13" t="s">
        <v>2969</v>
      </c>
      <c r="B2527" s="5" t="s">
        <v>2943</v>
      </c>
      <c r="C2527" s="58">
        <v>72169916</v>
      </c>
      <c r="D2527" s="14">
        <v>282924564</v>
      </c>
      <c r="E2527" s="14">
        <f>D2527-C2527</f>
        <v>210754648</v>
      </c>
      <c r="F2527" s="53">
        <f>IFERROR((D2527/C2527-1)*100,0)</f>
        <v>292.02562463838808</v>
      </c>
      <c r="G2527" s="14">
        <v>555333494</v>
      </c>
      <c r="H2527" s="53">
        <v>50.9</v>
      </c>
      <c r="I2527" s="5" t="s">
        <v>18</v>
      </c>
      <c r="J2527" s="13" t="s">
        <v>18</v>
      </c>
      <c r="K2527" s="13" t="s">
        <v>18</v>
      </c>
      <c r="L2527" s="14"/>
      <c r="M2527" s="14"/>
      <c r="N2527" s="14"/>
      <c r="O2527" s="72"/>
      <c r="P2527" s="72"/>
      <c r="Q2527" s="70" t="s">
        <v>18</v>
      </c>
      <c r="R2527" s="70"/>
      <c r="S2527" s="12" t="s">
        <v>18</v>
      </c>
      <c r="T2527" s="71" t="s">
        <v>18</v>
      </c>
      <c r="U2527" s="71"/>
    </row>
    <row r="2528" spans="1:21" ht="25.5">
      <c r="A2528" s="13" t="s">
        <v>2970</v>
      </c>
      <c r="B2528" s="5" t="s">
        <v>18</v>
      </c>
      <c r="C2528" s="14"/>
      <c r="D2528" s="14"/>
      <c r="E2528" s="14"/>
      <c r="F2528" s="53" t="s">
        <v>18</v>
      </c>
      <c r="G2528" s="14"/>
      <c r="H2528" s="53" t="s">
        <v>18</v>
      </c>
      <c r="I2528" s="5" t="s">
        <v>23</v>
      </c>
      <c r="J2528" s="13" t="s">
        <v>2971</v>
      </c>
      <c r="K2528" s="13" t="s">
        <v>338</v>
      </c>
      <c r="L2528" s="14">
        <v>8500</v>
      </c>
      <c r="M2528" s="14">
        <v>6700</v>
      </c>
      <c r="N2528" s="14">
        <v>6904</v>
      </c>
      <c r="O2528" s="72">
        <v>6699</v>
      </c>
      <c r="P2528" s="72"/>
      <c r="Q2528" s="74">
        <v>78.8</v>
      </c>
      <c r="R2528" s="74"/>
      <c r="S2528" s="15">
        <v>0</v>
      </c>
      <c r="T2528" s="71" t="s">
        <v>2972</v>
      </c>
      <c r="U2528" s="71"/>
    </row>
    <row r="2529" spans="1:21" ht="25.5">
      <c r="A2529" s="2"/>
      <c r="B2529" s="5" t="s">
        <v>18</v>
      </c>
      <c r="C2529" s="14"/>
      <c r="D2529" s="14"/>
      <c r="E2529" s="14"/>
      <c r="F2529" s="53" t="s">
        <v>18</v>
      </c>
      <c r="G2529" s="14"/>
      <c r="H2529" s="53" t="s">
        <v>18</v>
      </c>
      <c r="I2529" s="5" t="s">
        <v>23</v>
      </c>
      <c r="J2529" s="13" t="s">
        <v>2973</v>
      </c>
      <c r="K2529" s="13" t="s">
        <v>338</v>
      </c>
      <c r="L2529" s="14">
        <v>9000</v>
      </c>
      <c r="M2529" s="14">
        <v>7200</v>
      </c>
      <c r="N2529" s="14">
        <v>4223</v>
      </c>
      <c r="O2529" s="72">
        <v>7886</v>
      </c>
      <c r="P2529" s="72"/>
      <c r="Q2529" s="74">
        <v>87.6</v>
      </c>
      <c r="R2529" s="74"/>
      <c r="S2529" s="15">
        <v>9.5</v>
      </c>
      <c r="T2529" s="71" t="s">
        <v>2974</v>
      </c>
      <c r="U2529" s="71"/>
    </row>
    <row r="2530" spans="1:21" ht="25.5">
      <c r="A2530" s="2"/>
      <c r="B2530" s="5" t="s">
        <v>18</v>
      </c>
      <c r="C2530" s="14"/>
      <c r="D2530" s="14"/>
      <c r="E2530" s="14"/>
      <c r="F2530" s="53" t="s">
        <v>18</v>
      </c>
      <c r="G2530" s="14"/>
      <c r="H2530" s="53" t="s">
        <v>18</v>
      </c>
      <c r="I2530" s="5" t="s">
        <v>23</v>
      </c>
      <c r="J2530" s="13" t="s">
        <v>2975</v>
      </c>
      <c r="K2530" s="13" t="s">
        <v>338</v>
      </c>
      <c r="L2530" s="14">
        <v>1000</v>
      </c>
      <c r="M2530" s="14">
        <v>750</v>
      </c>
      <c r="N2530" s="14">
        <v>734</v>
      </c>
      <c r="O2530" s="72">
        <v>871</v>
      </c>
      <c r="P2530" s="72"/>
      <c r="Q2530" s="74">
        <v>87.1</v>
      </c>
      <c r="R2530" s="74"/>
      <c r="S2530" s="15">
        <v>16.100000000000001</v>
      </c>
      <c r="T2530" s="71" t="s">
        <v>2974</v>
      </c>
      <c r="U2530" s="71"/>
    </row>
    <row r="2531" spans="1:21">
      <c r="A2531" s="2"/>
      <c r="B2531" s="5" t="s">
        <v>18</v>
      </c>
      <c r="C2531" s="14"/>
      <c r="D2531" s="14"/>
      <c r="E2531" s="14"/>
      <c r="F2531" s="53" t="s">
        <v>18</v>
      </c>
      <c r="G2531" s="14"/>
      <c r="H2531" s="53" t="s">
        <v>18</v>
      </c>
      <c r="I2531" s="5" t="s">
        <v>23</v>
      </c>
      <c r="J2531" s="13" t="s">
        <v>2976</v>
      </c>
      <c r="K2531" s="13" t="s">
        <v>2066</v>
      </c>
      <c r="L2531" s="14">
        <v>500</v>
      </c>
      <c r="M2531" s="14">
        <v>400</v>
      </c>
      <c r="N2531" s="14">
        <v>342</v>
      </c>
      <c r="O2531" s="72">
        <v>4</v>
      </c>
      <c r="P2531" s="72"/>
      <c r="Q2531" s="74">
        <v>0.8</v>
      </c>
      <c r="R2531" s="74"/>
      <c r="S2531" s="15">
        <v>-99</v>
      </c>
      <c r="T2531" s="71" t="s">
        <v>2977</v>
      </c>
      <c r="U2531" s="71"/>
    </row>
    <row r="2532" spans="1:21">
      <c r="A2532" s="2"/>
      <c r="B2532" s="5" t="s">
        <v>18</v>
      </c>
      <c r="C2532" s="14"/>
      <c r="D2532" s="14"/>
      <c r="E2532" s="14"/>
      <c r="F2532" s="53" t="s">
        <v>18</v>
      </c>
      <c r="G2532" s="14"/>
      <c r="H2532" s="53" t="s">
        <v>18</v>
      </c>
      <c r="I2532" s="5" t="s">
        <v>23</v>
      </c>
      <c r="J2532" s="13" t="s">
        <v>2978</v>
      </c>
      <c r="K2532" s="13" t="s">
        <v>2979</v>
      </c>
      <c r="L2532" s="14">
        <v>100</v>
      </c>
      <c r="M2532" s="14">
        <v>75</v>
      </c>
      <c r="N2532" s="14">
        <v>24</v>
      </c>
      <c r="O2532" s="72">
        <v>55</v>
      </c>
      <c r="P2532" s="72"/>
      <c r="Q2532" s="74">
        <v>55</v>
      </c>
      <c r="R2532" s="74"/>
      <c r="S2532" s="15">
        <v>-26.7</v>
      </c>
      <c r="T2532" s="71" t="s">
        <v>2980</v>
      </c>
      <c r="U2532" s="71"/>
    </row>
    <row r="2533" spans="1:21" ht="25.5">
      <c r="A2533" s="2"/>
      <c r="B2533" s="5" t="s">
        <v>18</v>
      </c>
      <c r="C2533" s="14"/>
      <c r="D2533" s="14"/>
      <c r="E2533" s="14"/>
      <c r="F2533" s="53" t="s">
        <v>18</v>
      </c>
      <c r="G2533" s="14"/>
      <c r="H2533" s="53" t="s">
        <v>18</v>
      </c>
      <c r="I2533" s="5" t="s">
        <v>23</v>
      </c>
      <c r="J2533" s="13" t="s">
        <v>2981</v>
      </c>
      <c r="K2533" s="13" t="s">
        <v>2982</v>
      </c>
      <c r="L2533" s="14">
        <v>150</v>
      </c>
      <c r="M2533" s="14">
        <v>120</v>
      </c>
      <c r="N2533" s="14">
        <v>216</v>
      </c>
      <c r="O2533" s="72">
        <v>177</v>
      </c>
      <c r="P2533" s="72"/>
      <c r="Q2533" s="74">
        <v>118</v>
      </c>
      <c r="R2533" s="74"/>
      <c r="S2533" s="15">
        <v>47.5</v>
      </c>
      <c r="T2533" s="71" t="s">
        <v>2974</v>
      </c>
      <c r="U2533" s="71"/>
    </row>
    <row r="2534" spans="1:21" ht="25.5">
      <c r="A2534" s="2"/>
      <c r="B2534" s="5" t="s">
        <v>18</v>
      </c>
      <c r="C2534" s="14"/>
      <c r="D2534" s="14"/>
      <c r="E2534" s="14"/>
      <c r="F2534" s="53" t="s">
        <v>18</v>
      </c>
      <c r="G2534" s="14"/>
      <c r="H2534" s="53" t="s">
        <v>18</v>
      </c>
      <c r="I2534" s="5" t="s">
        <v>23</v>
      </c>
      <c r="J2534" s="13" t="s">
        <v>2983</v>
      </c>
      <c r="K2534" s="13" t="s">
        <v>588</v>
      </c>
      <c r="L2534" s="14">
        <v>20</v>
      </c>
      <c r="M2534" s="14">
        <v>14</v>
      </c>
      <c r="N2534" s="14">
        <v>14</v>
      </c>
      <c r="O2534" s="72">
        <v>0</v>
      </c>
      <c r="P2534" s="72"/>
      <c r="Q2534" s="70" t="s">
        <v>26</v>
      </c>
      <c r="R2534" s="70"/>
      <c r="S2534" s="12" t="s">
        <v>26</v>
      </c>
      <c r="T2534" s="71" t="s">
        <v>2977</v>
      </c>
      <c r="U2534" s="71"/>
    </row>
    <row r="2535" spans="1:21" ht="25.5">
      <c r="A2535" s="2"/>
      <c r="B2535" s="5" t="s">
        <v>18</v>
      </c>
      <c r="C2535" s="14"/>
      <c r="D2535" s="14"/>
      <c r="E2535" s="14"/>
      <c r="F2535" s="53" t="s">
        <v>18</v>
      </c>
      <c r="G2535" s="14"/>
      <c r="H2535" s="53" t="s">
        <v>18</v>
      </c>
      <c r="I2535" s="5" t="s">
        <v>23</v>
      </c>
      <c r="J2535" s="13" t="s">
        <v>2984</v>
      </c>
      <c r="K2535" s="13" t="s">
        <v>368</v>
      </c>
      <c r="L2535" s="14">
        <v>50000</v>
      </c>
      <c r="M2535" s="14">
        <v>40000</v>
      </c>
      <c r="N2535" s="14">
        <v>0</v>
      </c>
      <c r="O2535" s="72">
        <v>0</v>
      </c>
      <c r="P2535" s="72"/>
      <c r="Q2535" s="70" t="s">
        <v>26</v>
      </c>
      <c r="R2535" s="70"/>
      <c r="S2535" s="12" t="s">
        <v>26</v>
      </c>
      <c r="T2535" s="71" t="s">
        <v>2985</v>
      </c>
      <c r="U2535" s="71"/>
    </row>
    <row r="2536" spans="1:21">
      <c r="A2536" s="2"/>
      <c r="B2536" s="5" t="s">
        <v>18</v>
      </c>
      <c r="C2536" s="14"/>
      <c r="D2536" s="14"/>
      <c r="E2536" s="14"/>
      <c r="F2536" s="53" t="s">
        <v>18</v>
      </c>
      <c r="G2536" s="14"/>
      <c r="H2536" s="53" t="s">
        <v>18</v>
      </c>
      <c r="I2536" s="5" t="s">
        <v>23</v>
      </c>
      <c r="J2536" s="13" t="s">
        <v>2986</v>
      </c>
      <c r="K2536" s="13" t="s">
        <v>588</v>
      </c>
      <c r="L2536" s="14">
        <v>20</v>
      </c>
      <c r="M2536" s="14">
        <v>15</v>
      </c>
      <c r="N2536" s="14">
        <v>9</v>
      </c>
      <c r="O2536" s="72">
        <v>3</v>
      </c>
      <c r="P2536" s="72"/>
      <c r="Q2536" s="74">
        <v>15</v>
      </c>
      <c r="R2536" s="74"/>
      <c r="S2536" s="15">
        <v>-80</v>
      </c>
      <c r="T2536" s="71" t="s">
        <v>2987</v>
      </c>
      <c r="U2536" s="71"/>
    </row>
    <row r="2537" spans="1:21" ht="25.5">
      <c r="A2537" s="2"/>
      <c r="B2537" s="5" t="s">
        <v>18</v>
      </c>
      <c r="C2537" s="14"/>
      <c r="D2537" s="14"/>
      <c r="E2537" s="14"/>
      <c r="F2537" s="53" t="s">
        <v>18</v>
      </c>
      <c r="G2537" s="14"/>
      <c r="H2537" s="53" t="s">
        <v>18</v>
      </c>
      <c r="I2537" s="5" t="s">
        <v>23</v>
      </c>
      <c r="J2537" s="13" t="s">
        <v>2988</v>
      </c>
      <c r="K2537" s="13" t="s">
        <v>2989</v>
      </c>
      <c r="L2537" s="14">
        <v>150</v>
      </c>
      <c r="M2537" s="14">
        <v>100</v>
      </c>
      <c r="N2537" s="14">
        <v>100</v>
      </c>
      <c r="O2537" s="72">
        <v>163</v>
      </c>
      <c r="P2537" s="72"/>
      <c r="Q2537" s="74">
        <v>108.7</v>
      </c>
      <c r="R2537" s="74"/>
      <c r="S2537" s="15">
        <v>63</v>
      </c>
      <c r="T2537" s="71" t="s">
        <v>2990</v>
      </c>
      <c r="U2537" s="71"/>
    </row>
    <row r="2538" spans="1:21" ht="25.5">
      <c r="A2538" s="2"/>
      <c r="B2538" s="5" t="s">
        <v>18</v>
      </c>
      <c r="C2538" s="14"/>
      <c r="D2538" s="14"/>
      <c r="E2538" s="14"/>
      <c r="F2538" s="53" t="s">
        <v>18</v>
      </c>
      <c r="G2538" s="14"/>
      <c r="H2538" s="53" t="s">
        <v>18</v>
      </c>
      <c r="I2538" s="5" t="s">
        <v>23</v>
      </c>
      <c r="J2538" s="13" t="s">
        <v>2991</v>
      </c>
      <c r="K2538" s="13" t="s">
        <v>480</v>
      </c>
      <c r="L2538" s="14">
        <v>150</v>
      </c>
      <c r="M2538" s="14">
        <v>100</v>
      </c>
      <c r="N2538" s="14">
        <v>158</v>
      </c>
      <c r="O2538" s="72">
        <v>118</v>
      </c>
      <c r="P2538" s="72"/>
      <c r="Q2538" s="74">
        <v>78.7</v>
      </c>
      <c r="R2538" s="74"/>
      <c r="S2538" s="15">
        <v>18</v>
      </c>
      <c r="T2538" s="71" t="s">
        <v>2985</v>
      </c>
      <c r="U2538" s="71"/>
    </row>
    <row r="2539" spans="1:21">
      <c r="A2539" s="2"/>
      <c r="B2539" s="5" t="s">
        <v>18</v>
      </c>
      <c r="C2539" s="14"/>
      <c r="D2539" s="14"/>
      <c r="E2539" s="14"/>
      <c r="F2539" s="53" t="s">
        <v>18</v>
      </c>
      <c r="G2539" s="14"/>
      <c r="H2539" s="53" t="s">
        <v>18</v>
      </c>
      <c r="I2539" s="5" t="s">
        <v>23</v>
      </c>
      <c r="J2539" s="13" t="s">
        <v>2992</v>
      </c>
      <c r="K2539" s="13" t="s">
        <v>244</v>
      </c>
      <c r="L2539" s="14">
        <v>6000</v>
      </c>
      <c r="M2539" s="14">
        <v>4500</v>
      </c>
      <c r="N2539" s="14">
        <v>5600</v>
      </c>
      <c r="O2539" s="72">
        <v>5600</v>
      </c>
      <c r="P2539" s="72"/>
      <c r="Q2539" s="74">
        <v>93.3</v>
      </c>
      <c r="R2539" s="74"/>
      <c r="S2539" s="15">
        <v>24.4</v>
      </c>
      <c r="T2539" s="71" t="s">
        <v>2993</v>
      </c>
      <c r="U2539" s="71"/>
    </row>
    <row r="2540" spans="1:21" ht="25.5">
      <c r="A2540" s="2"/>
      <c r="B2540" s="5" t="s">
        <v>18</v>
      </c>
      <c r="C2540" s="14"/>
      <c r="D2540" s="14"/>
      <c r="E2540" s="14"/>
      <c r="F2540" s="53" t="s">
        <v>18</v>
      </c>
      <c r="G2540" s="14"/>
      <c r="H2540" s="53" t="s">
        <v>18</v>
      </c>
      <c r="I2540" s="5" t="s">
        <v>23</v>
      </c>
      <c r="J2540" s="13" t="s">
        <v>2994</v>
      </c>
      <c r="K2540" s="13" t="s">
        <v>88</v>
      </c>
      <c r="L2540" s="14">
        <v>100</v>
      </c>
      <c r="M2540" s="14">
        <v>67</v>
      </c>
      <c r="N2540" s="14">
        <v>43</v>
      </c>
      <c r="O2540" s="72">
        <v>32</v>
      </c>
      <c r="P2540" s="72"/>
      <c r="Q2540" s="74">
        <v>32</v>
      </c>
      <c r="R2540" s="74"/>
      <c r="S2540" s="15">
        <v>-52.2</v>
      </c>
      <c r="T2540" s="71" t="s">
        <v>2995</v>
      </c>
      <c r="U2540" s="71"/>
    </row>
    <row r="2541" spans="1:21" ht="25.5">
      <c r="A2541" s="2"/>
      <c r="B2541" s="5" t="s">
        <v>18</v>
      </c>
      <c r="C2541" s="14"/>
      <c r="D2541" s="14"/>
      <c r="E2541" s="14"/>
      <c r="F2541" s="53" t="s">
        <v>18</v>
      </c>
      <c r="G2541" s="14"/>
      <c r="H2541" s="53" t="s">
        <v>18</v>
      </c>
      <c r="I2541" s="5" t="s">
        <v>23</v>
      </c>
      <c r="J2541" s="13" t="s">
        <v>2996</v>
      </c>
      <c r="K2541" s="13" t="s">
        <v>426</v>
      </c>
      <c r="L2541" s="14">
        <v>1000</v>
      </c>
      <c r="M2541" s="14">
        <v>800</v>
      </c>
      <c r="N2541" s="14">
        <v>343</v>
      </c>
      <c r="O2541" s="72">
        <v>759</v>
      </c>
      <c r="P2541" s="72"/>
      <c r="Q2541" s="74">
        <v>75.900000000000006</v>
      </c>
      <c r="R2541" s="74"/>
      <c r="S2541" s="15">
        <v>-5.0999999999999996</v>
      </c>
      <c r="T2541" s="71" t="s">
        <v>2987</v>
      </c>
      <c r="U2541" s="71"/>
    </row>
    <row r="2542" spans="1:21">
      <c r="A2542" s="2"/>
      <c r="B2542" s="5" t="s">
        <v>29</v>
      </c>
      <c r="C2542" s="14">
        <f>+C2527</f>
        <v>72169916</v>
      </c>
      <c r="D2542" s="14">
        <v>282924564</v>
      </c>
      <c r="E2542" s="14">
        <f t="shared" ref="E2542:E2543" si="596">D2542-C2542</f>
        <v>210754648</v>
      </c>
      <c r="F2542" s="53">
        <f t="shared" ref="F2542:F2543" si="597">IFERROR((D2542/C2542-1)*100,0)</f>
        <v>292.02562463838808</v>
      </c>
      <c r="G2542" s="14">
        <v>555333494</v>
      </c>
      <c r="H2542" s="53">
        <v>50.9</v>
      </c>
      <c r="I2542" s="5" t="s">
        <v>18</v>
      </c>
      <c r="J2542" s="13" t="s">
        <v>18</v>
      </c>
      <c r="K2542" s="13" t="s">
        <v>18</v>
      </c>
      <c r="L2542" s="14"/>
      <c r="M2542" s="14"/>
      <c r="N2542" s="14"/>
      <c r="O2542" s="72"/>
      <c r="P2542" s="72"/>
      <c r="Q2542" s="70" t="s">
        <v>18</v>
      </c>
      <c r="R2542" s="70"/>
      <c r="S2542" s="12" t="s">
        <v>18</v>
      </c>
      <c r="T2542" s="71" t="s">
        <v>18</v>
      </c>
      <c r="U2542" s="71"/>
    </row>
    <row r="2543" spans="1:21" ht="25.5">
      <c r="A2543" s="13" t="s">
        <v>2997</v>
      </c>
      <c r="B2543" s="5" t="s">
        <v>2943</v>
      </c>
      <c r="C2543" s="50">
        <v>29259323</v>
      </c>
      <c r="D2543" s="14">
        <v>45173172</v>
      </c>
      <c r="E2543" s="14">
        <f t="shared" si="596"/>
        <v>15913849</v>
      </c>
      <c r="F2543" s="53">
        <f t="shared" si="597"/>
        <v>54.388985691842564</v>
      </c>
      <c r="G2543" s="14">
        <v>73653089</v>
      </c>
      <c r="H2543" s="53">
        <v>61.3</v>
      </c>
      <c r="I2543" s="5" t="s">
        <v>18</v>
      </c>
      <c r="J2543" s="13" t="s">
        <v>18</v>
      </c>
      <c r="K2543" s="13" t="s">
        <v>18</v>
      </c>
      <c r="L2543" s="14"/>
      <c r="M2543" s="14"/>
      <c r="N2543" s="14"/>
      <c r="O2543" s="72"/>
      <c r="P2543" s="72"/>
      <c r="Q2543" s="70" t="s">
        <v>18</v>
      </c>
      <c r="R2543" s="70"/>
      <c r="S2543" s="12" t="s">
        <v>18</v>
      </c>
      <c r="T2543" s="71" t="s">
        <v>18</v>
      </c>
      <c r="U2543" s="71"/>
    </row>
    <row r="2544" spans="1:21" ht="25.5">
      <c r="A2544" s="13" t="s">
        <v>2998</v>
      </c>
      <c r="B2544" s="5" t="s">
        <v>18</v>
      </c>
      <c r="C2544" s="50"/>
      <c r="D2544" s="14"/>
      <c r="E2544" s="14"/>
      <c r="F2544" s="53" t="s">
        <v>18</v>
      </c>
      <c r="G2544" s="14"/>
      <c r="H2544" s="53" t="s">
        <v>18</v>
      </c>
      <c r="I2544" s="5" t="s">
        <v>23</v>
      </c>
      <c r="J2544" s="13" t="s">
        <v>2999</v>
      </c>
      <c r="K2544" s="13" t="s">
        <v>48</v>
      </c>
      <c r="L2544" s="14">
        <v>27500</v>
      </c>
      <c r="M2544" s="14">
        <v>15000</v>
      </c>
      <c r="N2544" s="14">
        <v>1</v>
      </c>
      <c r="O2544" s="72">
        <v>0</v>
      </c>
      <c r="P2544" s="72"/>
      <c r="Q2544" s="70" t="s">
        <v>26</v>
      </c>
      <c r="R2544" s="70"/>
      <c r="S2544" s="12" t="s">
        <v>26</v>
      </c>
      <c r="T2544" s="71" t="s">
        <v>3000</v>
      </c>
      <c r="U2544" s="71"/>
    </row>
    <row r="2545" spans="1:21">
      <c r="A2545" s="2"/>
      <c r="B2545" s="5" t="s">
        <v>18</v>
      </c>
      <c r="C2545" s="50"/>
      <c r="D2545" s="14"/>
      <c r="E2545" s="14"/>
      <c r="F2545" s="53" t="s">
        <v>18</v>
      </c>
      <c r="G2545" s="14"/>
      <c r="H2545" s="53" t="s">
        <v>18</v>
      </c>
      <c r="I2545" s="5" t="s">
        <v>23</v>
      </c>
      <c r="J2545" s="13" t="s">
        <v>3001</v>
      </c>
      <c r="K2545" s="13" t="s">
        <v>2419</v>
      </c>
      <c r="L2545" s="14">
        <v>107</v>
      </c>
      <c r="M2545" s="14">
        <v>72</v>
      </c>
      <c r="N2545" s="14">
        <v>7</v>
      </c>
      <c r="O2545" s="72">
        <v>60</v>
      </c>
      <c r="P2545" s="72"/>
      <c r="Q2545" s="74">
        <v>56.1</v>
      </c>
      <c r="R2545" s="74"/>
      <c r="S2545" s="15">
        <v>-16.7</v>
      </c>
      <c r="T2545" s="71" t="s">
        <v>3002</v>
      </c>
      <c r="U2545" s="71"/>
    </row>
    <row r="2546" spans="1:21" ht="25.5">
      <c r="A2546" s="2"/>
      <c r="B2546" s="5" t="s">
        <v>18</v>
      </c>
      <c r="C2546" s="50"/>
      <c r="D2546" s="14"/>
      <c r="E2546" s="14"/>
      <c r="F2546" s="53" t="s">
        <v>18</v>
      </c>
      <c r="G2546" s="14"/>
      <c r="H2546" s="53" t="s">
        <v>18</v>
      </c>
      <c r="I2546" s="5" t="s">
        <v>23</v>
      </c>
      <c r="J2546" s="13" t="s">
        <v>3003</v>
      </c>
      <c r="K2546" s="13" t="s">
        <v>1456</v>
      </c>
      <c r="L2546" s="14">
        <v>265</v>
      </c>
      <c r="M2546" s="14">
        <v>156</v>
      </c>
      <c r="N2546" s="14">
        <v>810</v>
      </c>
      <c r="O2546" s="72">
        <v>88</v>
      </c>
      <c r="P2546" s="72"/>
      <c r="Q2546" s="70" t="s">
        <v>69</v>
      </c>
      <c r="R2546" s="70"/>
      <c r="S2546" s="15">
        <v>-43.6</v>
      </c>
      <c r="T2546" s="71" t="s">
        <v>3004</v>
      </c>
      <c r="U2546" s="71"/>
    </row>
    <row r="2547" spans="1:21">
      <c r="A2547" s="2"/>
      <c r="B2547" s="5" t="s">
        <v>29</v>
      </c>
      <c r="C2547" s="50">
        <f>+C2543</f>
        <v>29259323</v>
      </c>
      <c r="D2547" s="14">
        <v>45173172</v>
      </c>
      <c r="E2547" s="14">
        <f t="shared" ref="E2547:E2548" si="598">D2547-C2547</f>
        <v>15913849</v>
      </c>
      <c r="F2547" s="53">
        <f t="shared" ref="F2547:F2548" si="599">IFERROR((D2547/C2547-1)*100,0)</f>
        <v>54.388985691842564</v>
      </c>
      <c r="G2547" s="14">
        <v>73653089</v>
      </c>
      <c r="H2547" s="53">
        <v>61.3</v>
      </c>
      <c r="I2547" s="5" t="s">
        <v>18</v>
      </c>
      <c r="J2547" s="13" t="s">
        <v>18</v>
      </c>
      <c r="K2547" s="13" t="s">
        <v>18</v>
      </c>
      <c r="L2547" s="14"/>
      <c r="M2547" s="14"/>
      <c r="N2547" s="14"/>
      <c r="O2547" s="72"/>
      <c r="P2547" s="72"/>
      <c r="Q2547" s="70" t="s">
        <v>18</v>
      </c>
      <c r="R2547" s="70"/>
      <c r="S2547" s="12" t="s">
        <v>18</v>
      </c>
      <c r="T2547" s="71" t="s">
        <v>18</v>
      </c>
      <c r="U2547" s="71"/>
    </row>
    <row r="2548" spans="1:21" ht="25.5">
      <c r="A2548" s="13" t="s">
        <v>3005</v>
      </c>
      <c r="B2548" s="5" t="s">
        <v>2943</v>
      </c>
      <c r="C2548" s="50">
        <v>183285283</v>
      </c>
      <c r="D2548" s="14">
        <v>91271997</v>
      </c>
      <c r="E2548" s="14">
        <f t="shared" si="598"/>
        <v>-92013286</v>
      </c>
      <c r="F2548" s="53">
        <f t="shared" si="599"/>
        <v>-50.202222728379134</v>
      </c>
      <c r="G2548" s="14">
        <v>319666157</v>
      </c>
      <c r="H2548" s="53">
        <v>28.6</v>
      </c>
      <c r="I2548" s="5" t="s">
        <v>18</v>
      </c>
      <c r="J2548" s="13" t="s">
        <v>18</v>
      </c>
      <c r="K2548" s="13" t="s">
        <v>18</v>
      </c>
      <c r="L2548" s="14"/>
      <c r="M2548" s="14"/>
      <c r="N2548" s="14"/>
      <c r="O2548" s="72"/>
      <c r="P2548" s="72"/>
      <c r="Q2548" s="70" t="s">
        <v>18</v>
      </c>
      <c r="R2548" s="70"/>
      <c r="S2548" s="12" t="s">
        <v>18</v>
      </c>
      <c r="T2548" s="71" t="s">
        <v>18</v>
      </c>
      <c r="U2548" s="71"/>
    </row>
    <row r="2549" spans="1:21" ht="25.5">
      <c r="A2549" s="13" t="s">
        <v>3006</v>
      </c>
      <c r="B2549" s="5" t="s">
        <v>18</v>
      </c>
      <c r="C2549" s="50"/>
      <c r="D2549" s="14"/>
      <c r="E2549" s="14"/>
      <c r="F2549" s="53" t="s">
        <v>18</v>
      </c>
      <c r="G2549" s="14"/>
      <c r="H2549" s="53" t="s">
        <v>18</v>
      </c>
      <c r="I2549" s="5" t="s">
        <v>23</v>
      </c>
      <c r="J2549" s="13" t="s">
        <v>3007</v>
      </c>
      <c r="K2549" s="13" t="s">
        <v>3008</v>
      </c>
      <c r="L2549" s="14">
        <v>8</v>
      </c>
      <c r="M2549" s="14">
        <v>6</v>
      </c>
      <c r="N2549" s="14">
        <v>6</v>
      </c>
      <c r="O2549" s="72">
        <v>3</v>
      </c>
      <c r="P2549" s="72"/>
      <c r="Q2549" s="74">
        <v>37.5</v>
      </c>
      <c r="R2549" s="74"/>
      <c r="S2549" s="15">
        <v>-50</v>
      </c>
      <c r="T2549" s="71" t="s">
        <v>3009</v>
      </c>
      <c r="U2549" s="71"/>
    </row>
    <row r="2550" spans="1:21">
      <c r="A2550" s="2"/>
      <c r="B2550" s="5" t="s">
        <v>18</v>
      </c>
      <c r="C2550" s="50"/>
      <c r="D2550" s="14"/>
      <c r="E2550" s="14"/>
      <c r="F2550" s="53" t="s">
        <v>18</v>
      </c>
      <c r="G2550" s="14"/>
      <c r="H2550" s="53" t="s">
        <v>18</v>
      </c>
      <c r="I2550" s="5" t="s">
        <v>23</v>
      </c>
      <c r="J2550" s="13" t="s">
        <v>3010</v>
      </c>
      <c r="K2550" s="13" t="s">
        <v>2419</v>
      </c>
      <c r="L2550" s="14">
        <v>2</v>
      </c>
      <c r="M2550" s="14">
        <v>0</v>
      </c>
      <c r="N2550" s="14">
        <v>0</v>
      </c>
      <c r="O2550" s="72">
        <v>0</v>
      </c>
      <c r="P2550" s="72"/>
      <c r="Q2550" s="70" t="s">
        <v>26</v>
      </c>
      <c r="R2550" s="70"/>
      <c r="S2550" s="15">
        <v>0</v>
      </c>
      <c r="T2550" s="71" t="s">
        <v>18</v>
      </c>
      <c r="U2550" s="71"/>
    </row>
    <row r="2551" spans="1:21">
      <c r="A2551" s="2"/>
      <c r="B2551" s="5" t="s">
        <v>18</v>
      </c>
      <c r="C2551" s="50"/>
      <c r="D2551" s="14"/>
      <c r="E2551" s="14"/>
      <c r="F2551" s="53" t="s">
        <v>18</v>
      </c>
      <c r="G2551" s="14"/>
      <c r="H2551" s="53" t="s">
        <v>18</v>
      </c>
      <c r="I2551" s="5" t="s">
        <v>23</v>
      </c>
      <c r="J2551" s="13" t="s">
        <v>3011</v>
      </c>
      <c r="K2551" s="13" t="s">
        <v>3012</v>
      </c>
      <c r="L2551" s="14"/>
      <c r="M2551" s="14">
        <v>0</v>
      </c>
      <c r="N2551" s="14">
        <v>1</v>
      </c>
      <c r="O2551" s="72">
        <v>0</v>
      </c>
      <c r="P2551" s="72"/>
      <c r="Q2551" s="70" t="s">
        <v>26</v>
      </c>
      <c r="R2551" s="70"/>
      <c r="S2551" s="15">
        <v>0</v>
      </c>
      <c r="T2551" s="71" t="s">
        <v>3207</v>
      </c>
      <c r="U2551" s="71"/>
    </row>
    <row r="2552" spans="1:21" ht="25.5">
      <c r="A2552" s="2"/>
      <c r="B2552" s="5" t="s">
        <v>18</v>
      </c>
      <c r="C2552" s="50"/>
      <c r="D2552" s="14"/>
      <c r="E2552" s="14"/>
      <c r="F2552" s="53" t="s">
        <v>18</v>
      </c>
      <c r="G2552" s="14"/>
      <c r="H2552" s="53" t="s">
        <v>18</v>
      </c>
      <c r="I2552" s="5" t="s">
        <v>23</v>
      </c>
      <c r="J2552" s="13" t="s">
        <v>3013</v>
      </c>
      <c r="K2552" s="13" t="s">
        <v>3014</v>
      </c>
      <c r="L2552" s="14">
        <v>1</v>
      </c>
      <c r="M2552" s="14">
        <v>1</v>
      </c>
      <c r="N2552" s="14">
        <v>1</v>
      </c>
      <c r="O2552" s="72">
        <v>0</v>
      </c>
      <c r="P2552" s="72"/>
      <c r="Q2552" s="70" t="s">
        <v>26</v>
      </c>
      <c r="R2552" s="70"/>
      <c r="S2552" s="12" t="s">
        <v>26</v>
      </c>
      <c r="T2552" s="71" t="s">
        <v>3208</v>
      </c>
      <c r="U2552" s="71"/>
    </row>
    <row r="2553" spans="1:21" ht="25.5">
      <c r="A2553" s="2"/>
      <c r="B2553" s="5" t="s">
        <v>18</v>
      </c>
      <c r="C2553" s="50"/>
      <c r="D2553" s="14"/>
      <c r="E2553" s="14"/>
      <c r="F2553" s="53" t="s">
        <v>18</v>
      </c>
      <c r="G2553" s="14"/>
      <c r="H2553" s="53" t="s">
        <v>18</v>
      </c>
      <c r="I2553" s="5" t="s">
        <v>23</v>
      </c>
      <c r="J2553" s="13" t="s">
        <v>3015</v>
      </c>
      <c r="K2553" s="13" t="s">
        <v>3016</v>
      </c>
      <c r="L2553" s="14" t="s">
        <v>26</v>
      </c>
      <c r="M2553" s="14">
        <v>0</v>
      </c>
      <c r="N2553" s="14">
        <v>1</v>
      </c>
      <c r="O2553" s="72">
        <v>1</v>
      </c>
      <c r="P2553" s="72"/>
      <c r="Q2553" s="70" t="s">
        <v>26</v>
      </c>
      <c r="R2553" s="70"/>
      <c r="S2553" s="12" t="s">
        <v>26</v>
      </c>
      <c r="T2553" s="71" t="s">
        <v>3017</v>
      </c>
      <c r="U2553" s="71"/>
    </row>
    <row r="2554" spans="1:21">
      <c r="A2554" s="2"/>
      <c r="B2554" s="5" t="s">
        <v>29</v>
      </c>
      <c r="C2554" s="50">
        <f>+C2548</f>
        <v>183285283</v>
      </c>
      <c r="D2554" s="14">
        <v>91271997</v>
      </c>
      <c r="E2554" s="14">
        <f>D2554-C2555</f>
        <v>46668897</v>
      </c>
      <c r="F2554" s="53">
        <f t="shared" ref="F2554" si="600">IFERROR((D2554/C2554-1)*100,0)</f>
        <v>-50.202222728379134</v>
      </c>
      <c r="G2554" s="14">
        <v>319666157</v>
      </c>
      <c r="H2554" s="53">
        <v>28.6</v>
      </c>
      <c r="I2554" s="5" t="s">
        <v>18</v>
      </c>
      <c r="J2554" s="13" t="s">
        <v>18</v>
      </c>
      <c r="K2554" s="13" t="s">
        <v>18</v>
      </c>
      <c r="L2554" s="14"/>
      <c r="M2554" s="14"/>
      <c r="N2554" s="14"/>
      <c r="O2554" s="72"/>
      <c r="P2554" s="72"/>
      <c r="Q2554" s="70" t="s">
        <v>18</v>
      </c>
      <c r="R2554" s="70"/>
      <c r="S2554" s="12" t="s">
        <v>18</v>
      </c>
      <c r="T2554" s="71" t="s">
        <v>18</v>
      </c>
      <c r="U2554" s="71"/>
    </row>
    <row r="2555" spans="1:21">
      <c r="A2555" s="13" t="s">
        <v>3018</v>
      </c>
      <c r="B2555" s="5" t="s">
        <v>2943</v>
      </c>
      <c r="C2555" s="50">
        <v>44603100</v>
      </c>
      <c r="D2555" s="14">
        <v>59585977</v>
      </c>
      <c r="E2555" s="50">
        <f>D2555-C2556</f>
        <v>59585977</v>
      </c>
      <c r="F2555" s="53">
        <f>IFERROR((D2555/C2555-1)*100,0)</f>
        <v>33.591559779477208</v>
      </c>
      <c r="G2555" s="14">
        <v>81605454</v>
      </c>
      <c r="H2555" s="53">
        <v>73</v>
      </c>
      <c r="I2555" s="5" t="s">
        <v>18</v>
      </c>
      <c r="J2555" s="13" t="s">
        <v>18</v>
      </c>
      <c r="K2555" s="13" t="s">
        <v>18</v>
      </c>
      <c r="L2555" s="14"/>
      <c r="M2555" s="14"/>
      <c r="N2555" s="14"/>
      <c r="O2555" s="72"/>
      <c r="P2555" s="72"/>
      <c r="Q2555" s="70" t="s">
        <v>18</v>
      </c>
      <c r="R2555" s="70"/>
      <c r="S2555" s="12" t="s">
        <v>18</v>
      </c>
      <c r="T2555" s="71" t="s">
        <v>18</v>
      </c>
      <c r="U2555" s="71"/>
    </row>
    <row r="2556" spans="1:21" ht="38.25">
      <c r="A2556" s="13" t="s">
        <v>3019</v>
      </c>
      <c r="B2556" s="5" t="s">
        <v>18</v>
      </c>
      <c r="C2556" s="50"/>
      <c r="D2556" s="14"/>
      <c r="E2556" s="14"/>
      <c r="F2556" s="53" t="s">
        <v>18</v>
      </c>
      <c r="G2556" s="14"/>
      <c r="H2556" s="53" t="s">
        <v>18</v>
      </c>
      <c r="I2556" s="5" t="s">
        <v>23</v>
      </c>
      <c r="J2556" s="13" t="s">
        <v>3020</v>
      </c>
      <c r="K2556" s="13" t="s">
        <v>338</v>
      </c>
      <c r="L2556" s="14">
        <v>300</v>
      </c>
      <c r="M2556" s="14">
        <v>230</v>
      </c>
      <c r="N2556" s="14">
        <v>163</v>
      </c>
      <c r="O2556" s="72">
        <v>264</v>
      </c>
      <c r="P2556" s="72"/>
      <c r="Q2556" s="74">
        <v>88</v>
      </c>
      <c r="R2556" s="74"/>
      <c r="S2556" s="15">
        <v>14.8</v>
      </c>
      <c r="T2556" s="71" t="s">
        <v>3209</v>
      </c>
      <c r="U2556" s="71"/>
    </row>
    <row r="2557" spans="1:21" ht="25.5">
      <c r="A2557" s="2"/>
      <c r="B2557" s="5" t="s">
        <v>18</v>
      </c>
      <c r="C2557" s="50"/>
      <c r="D2557" s="14"/>
      <c r="E2557" s="14"/>
      <c r="F2557" s="53" t="s">
        <v>18</v>
      </c>
      <c r="G2557" s="14"/>
      <c r="H2557" s="53" t="s">
        <v>18</v>
      </c>
      <c r="I2557" s="5" t="s">
        <v>23</v>
      </c>
      <c r="J2557" s="13" t="s">
        <v>3021</v>
      </c>
      <c r="K2557" s="13" t="s">
        <v>341</v>
      </c>
      <c r="L2557" s="14">
        <v>1200</v>
      </c>
      <c r="M2557" s="14">
        <v>950</v>
      </c>
      <c r="N2557" s="14">
        <v>775</v>
      </c>
      <c r="O2557" s="72">
        <v>555</v>
      </c>
      <c r="P2557" s="72"/>
      <c r="Q2557" s="74">
        <v>46.3</v>
      </c>
      <c r="R2557" s="74"/>
      <c r="S2557" s="15">
        <v>-41.6</v>
      </c>
      <c r="T2557" s="71" t="s">
        <v>3022</v>
      </c>
      <c r="U2557" s="71"/>
    </row>
    <row r="2558" spans="1:21">
      <c r="A2558" s="2"/>
      <c r="B2558" s="5" t="s">
        <v>18</v>
      </c>
      <c r="C2558" s="50"/>
      <c r="D2558" s="14"/>
      <c r="E2558" s="14"/>
      <c r="F2558" s="53" t="s">
        <v>18</v>
      </c>
      <c r="G2558" s="14"/>
      <c r="H2558" s="53" t="s">
        <v>18</v>
      </c>
      <c r="I2558" s="5" t="s">
        <v>23</v>
      </c>
      <c r="J2558" s="13" t="s">
        <v>3023</v>
      </c>
      <c r="K2558" s="13" t="s">
        <v>534</v>
      </c>
      <c r="L2558" s="14">
        <v>35</v>
      </c>
      <c r="M2558" s="14">
        <v>25</v>
      </c>
      <c r="N2558" s="14">
        <v>26</v>
      </c>
      <c r="O2558" s="72">
        <v>10</v>
      </c>
      <c r="P2558" s="72"/>
      <c r="Q2558" s="74">
        <v>28.6</v>
      </c>
      <c r="R2558" s="74"/>
      <c r="S2558" s="15">
        <v>-60</v>
      </c>
      <c r="T2558" s="71" t="s">
        <v>3024</v>
      </c>
      <c r="U2558" s="71"/>
    </row>
    <row r="2559" spans="1:21" ht="25.5">
      <c r="A2559" s="2"/>
      <c r="B2559" s="5" t="s">
        <v>18</v>
      </c>
      <c r="C2559" s="50"/>
      <c r="D2559" s="14"/>
      <c r="E2559" s="14"/>
      <c r="F2559" s="53" t="s">
        <v>18</v>
      </c>
      <c r="G2559" s="14"/>
      <c r="H2559" s="53" t="s">
        <v>18</v>
      </c>
      <c r="I2559" s="5" t="s">
        <v>23</v>
      </c>
      <c r="J2559" s="13" t="s">
        <v>3025</v>
      </c>
      <c r="K2559" s="13" t="s">
        <v>338</v>
      </c>
      <c r="L2559" s="14">
        <v>600</v>
      </c>
      <c r="M2559" s="14">
        <v>500</v>
      </c>
      <c r="N2559" s="14">
        <v>365</v>
      </c>
      <c r="O2559" s="72">
        <v>477</v>
      </c>
      <c r="P2559" s="72"/>
      <c r="Q2559" s="74">
        <v>79.5</v>
      </c>
      <c r="R2559" s="74"/>
      <c r="S2559" s="15">
        <v>-4.5999999999999996</v>
      </c>
      <c r="T2559" s="71" t="s">
        <v>3026</v>
      </c>
      <c r="U2559" s="71"/>
    </row>
    <row r="2560" spans="1:21" ht="25.5">
      <c r="A2560" s="2"/>
      <c r="B2560" s="5" t="s">
        <v>18</v>
      </c>
      <c r="C2560" s="50"/>
      <c r="D2560" s="14"/>
      <c r="E2560" s="14"/>
      <c r="F2560" s="53" t="s">
        <v>18</v>
      </c>
      <c r="G2560" s="14"/>
      <c r="H2560" s="53" t="s">
        <v>18</v>
      </c>
      <c r="I2560" s="5" t="s">
        <v>23</v>
      </c>
      <c r="J2560" s="13" t="s">
        <v>3027</v>
      </c>
      <c r="K2560" s="13" t="s">
        <v>88</v>
      </c>
      <c r="L2560" s="14">
        <v>350</v>
      </c>
      <c r="M2560" s="14">
        <v>275</v>
      </c>
      <c r="N2560" s="14">
        <v>251</v>
      </c>
      <c r="O2560" s="72">
        <v>195</v>
      </c>
      <c r="P2560" s="72"/>
      <c r="Q2560" s="74">
        <v>55.7</v>
      </c>
      <c r="R2560" s="74"/>
      <c r="S2560" s="15">
        <v>-29.1</v>
      </c>
      <c r="T2560" s="71" t="s">
        <v>3028</v>
      </c>
      <c r="U2560" s="71"/>
    </row>
    <row r="2561" spans="1:21">
      <c r="A2561" s="2"/>
      <c r="B2561" s="5" t="s">
        <v>18</v>
      </c>
      <c r="C2561" s="50"/>
      <c r="D2561" s="14"/>
      <c r="E2561" s="14"/>
      <c r="F2561" s="53" t="s">
        <v>18</v>
      </c>
      <c r="G2561" s="14"/>
      <c r="H2561" s="53" t="s">
        <v>18</v>
      </c>
      <c r="I2561" s="5" t="s">
        <v>23</v>
      </c>
      <c r="J2561" s="13" t="s">
        <v>3029</v>
      </c>
      <c r="K2561" s="13" t="s">
        <v>480</v>
      </c>
      <c r="L2561" s="14">
        <v>1500</v>
      </c>
      <c r="M2561" s="14">
        <v>1125</v>
      </c>
      <c r="N2561" s="14">
        <v>933</v>
      </c>
      <c r="O2561" s="72">
        <v>1503</v>
      </c>
      <c r="P2561" s="72"/>
      <c r="Q2561" s="74">
        <v>100.2</v>
      </c>
      <c r="R2561" s="74"/>
      <c r="S2561" s="15">
        <v>33.6</v>
      </c>
      <c r="T2561" s="71" t="s">
        <v>3030</v>
      </c>
      <c r="U2561" s="71"/>
    </row>
    <row r="2562" spans="1:21">
      <c r="A2562" s="2"/>
      <c r="B2562" s="5" t="s">
        <v>18</v>
      </c>
      <c r="C2562" s="50"/>
      <c r="D2562" s="14"/>
      <c r="E2562" s="14"/>
      <c r="F2562" s="53" t="s">
        <v>18</v>
      </c>
      <c r="G2562" s="14"/>
      <c r="H2562" s="53" t="s">
        <v>18</v>
      </c>
      <c r="I2562" s="5" t="s">
        <v>23</v>
      </c>
      <c r="J2562" s="13" t="s">
        <v>3031</v>
      </c>
      <c r="K2562" s="13" t="s">
        <v>3032</v>
      </c>
      <c r="L2562" s="14">
        <v>120</v>
      </c>
      <c r="M2562" s="14">
        <v>90</v>
      </c>
      <c r="N2562" s="14">
        <v>2444</v>
      </c>
      <c r="O2562" s="72">
        <v>99</v>
      </c>
      <c r="P2562" s="72"/>
      <c r="Q2562" s="74">
        <v>82.5</v>
      </c>
      <c r="R2562" s="74"/>
      <c r="S2562" s="15">
        <v>10</v>
      </c>
      <c r="T2562" s="71" t="s">
        <v>3033</v>
      </c>
      <c r="U2562" s="71"/>
    </row>
    <row r="2563" spans="1:21" ht="25.5">
      <c r="A2563" s="2"/>
      <c r="B2563" s="5" t="s">
        <v>18</v>
      </c>
      <c r="C2563" s="50"/>
      <c r="D2563" s="14"/>
      <c r="E2563" s="14"/>
      <c r="F2563" s="53" t="s">
        <v>18</v>
      </c>
      <c r="G2563" s="14"/>
      <c r="H2563" s="53" t="s">
        <v>18</v>
      </c>
      <c r="I2563" s="5" t="s">
        <v>23</v>
      </c>
      <c r="J2563" s="13" t="s">
        <v>3034</v>
      </c>
      <c r="K2563" s="13" t="s">
        <v>859</v>
      </c>
      <c r="L2563" s="14">
        <v>500</v>
      </c>
      <c r="M2563" s="14">
        <v>400</v>
      </c>
      <c r="N2563" s="14">
        <v>224</v>
      </c>
      <c r="O2563" s="72">
        <v>188</v>
      </c>
      <c r="P2563" s="72"/>
      <c r="Q2563" s="74">
        <v>37.6</v>
      </c>
      <c r="R2563" s="74"/>
      <c r="S2563" s="15">
        <v>-53</v>
      </c>
      <c r="T2563" s="71" t="s">
        <v>3035</v>
      </c>
      <c r="U2563" s="71"/>
    </row>
    <row r="2564" spans="1:21" ht="25.5">
      <c r="A2564" s="2"/>
      <c r="B2564" s="5" t="s">
        <v>18</v>
      </c>
      <c r="C2564" s="50"/>
      <c r="D2564" s="14"/>
      <c r="E2564" s="14"/>
      <c r="F2564" s="53" t="s">
        <v>18</v>
      </c>
      <c r="G2564" s="14"/>
      <c r="H2564" s="53" t="s">
        <v>18</v>
      </c>
      <c r="I2564" s="5" t="s">
        <v>23</v>
      </c>
      <c r="J2564" s="13" t="s">
        <v>3036</v>
      </c>
      <c r="K2564" s="13" t="s">
        <v>341</v>
      </c>
      <c r="L2564" s="14">
        <v>400</v>
      </c>
      <c r="M2564" s="14">
        <v>300</v>
      </c>
      <c r="N2564" s="14">
        <v>296</v>
      </c>
      <c r="O2564" s="72">
        <v>308</v>
      </c>
      <c r="P2564" s="72"/>
      <c r="Q2564" s="74">
        <v>77</v>
      </c>
      <c r="R2564" s="74"/>
      <c r="S2564" s="15">
        <v>2.7</v>
      </c>
      <c r="T2564" s="71" t="s">
        <v>3037</v>
      </c>
      <c r="U2564" s="71"/>
    </row>
    <row r="2565" spans="1:21">
      <c r="A2565" s="2"/>
      <c r="B2565" s="5" t="s">
        <v>29</v>
      </c>
      <c r="C2565" s="50">
        <f>+C2555</f>
        <v>44603100</v>
      </c>
      <c r="D2565" s="14">
        <v>59585977</v>
      </c>
      <c r="E2565" s="14">
        <f t="shared" ref="E2565:E2566" si="601">D2565-C2565</f>
        <v>14982877</v>
      </c>
      <c r="F2565" s="53">
        <f t="shared" ref="F2565:F2566" si="602">IFERROR((D2565/C2565-1)*100,0)</f>
        <v>33.591559779477208</v>
      </c>
      <c r="G2565" s="14">
        <v>81605454</v>
      </c>
      <c r="H2565" s="53">
        <v>73</v>
      </c>
      <c r="I2565" s="5" t="s">
        <v>18</v>
      </c>
      <c r="J2565" s="13" t="s">
        <v>18</v>
      </c>
      <c r="K2565" s="13" t="s">
        <v>18</v>
      </c>
      <c r="L2565" s="14"/>
      <c r="M2565" s="14"/>
      <c r="N2565" s="14"/>
      <c r="O2565" s="72"/>
      <c r="P2565" s="72"/>
      <c r="Q2565" s="70" t="s">
        <v>18</v>
      </c>
      <c r="R2565" s="70"/>
      <c r="S2565" s="12" t="s">
        <v>18</v>
      </c>
      <c r="T2565" s="71" t="s">
        <v>18</v>
      </c>
      <c r="U2565" s="71"/>
    </row>
    <row r="2566" spans="1:21" ht="25.5">
      <c r="A2566" s="13" t="s">
        <v>3038</v>
      </c>
      <c r="B2566" s="5" t="s">
        <v>2943</v>
      </c>
      <c r="C2566" s="50">
        <v>165478407</v>
      </c>
      <c r="D2566" s="14">
        <v>123565789</v>
      </c>
      <c r="E2566" s="14">
        <f t="shared" si="601"/>
        <v>-41912618</v>
      </c>
      <c r="F2566" s="53">
        <f t="shared" si="602"/>
        <v>-25.328149309534986</v>
      </c>
      <c r="G2566" s="14">
        <v>290467964</v>
      </c>
      <c r="H2566" s="53">
        <v>42.5</v>
      </c>
      <c r="I2566" s="5" t="s">
        <v>18</v>
      </c>
      <c r="J2566" s="13" t="s">
        <v>18</v>
      </c>
      <c r="K2566" s="13" t="s">
        <v>18</v>
      </c>
      <c r="L2566" s="14"/>
      <c r="M2566" s="14"/>
      <c r="N2566" s="14"/>
      <c r="O2566" s="72"/>
      <c r="P2566" s="72"/>
      <c r="Q2566" s="70" t="s">
        <v>18</v>
      </c>
      <c r="R2566" s="70"/>
      <c r="S2566" s="12" t="s">
        <v>18</v>
      </c>
      <c r="T2566" s="71" t="s">
        <v>18</v>
      </c>
      <c r="U2566" s="71"/>
    </row>
    <row r="2567" spans="1:21" ht="25.5">
      <c r="A2567" s="13" t="s">
        <v>3039</v>
      </c>
      <c r="B2567" s="5" t="s">
        <v>18</v>
      </c>
      <c r="C2567" s="50"/>
      <c r="D2567" s="14"/>
      <c r="E2567" s="14"/>
      <c r="F2567" s="53" t="s">
        <v>18</v>
      </c>
      <c r="G2567" s="14"/>
      <c r="H2567" s="53" t="s">
        <v>18</v>
      </c>
      <c r="I2567" s="5" t="s">
        <v>23</v>
      </c>
      <c r="J2567" s="13" t="s">
        <v>3040</v>
      </c>
      <c r="K2567" s="13" t="s">
        <v>891</v>
      </c>
      <c r="L2567" s="14">
        <v>16580</v>
      </c>
      <c r="M2567" s="14">
        <v>13264</v>
      </c>
      <c r="N2567" s="14">
        <v>9420</v>
      </c>
      <c r="O2567" s="72">
        <v>2103</v>
      </c>
      <c r="P2567" s="72"/>
      <c r="Q2567" s="74">
        <v>12.7</v>
      </c>
      <c r="R2567" s="74"/>
      <c r="S2567" s="15">
        <v>-84.1</v>
      </c>
      <c r="T2567" s="71" t="s">
        <v>3041</v>
      </c>
      <c r="U2567" s="71"/>
    </row>
    <row r="2568" spans="1:21">
      <c r="A2568" s="2"/>
      <c r="B2568" s="5" t="s">
        <v>18</v>
      </c>
      <c r="C2568" s="50"/>
      <c r="D2568" s="14"/>
      <c r="E2568" s="14"/>
      <c r="F2568" s="53" t="s">
        <v>18</v>
      </c>
      <c r="G2568" s="14"/>
      <c r="H2568" s="53" t="s">
        <v>18</v>
      </c>
      <c r="I2568" s="5" t="s">
        <v>23</v>
      </c>
      <c r="J2568" s="13" t="s">
        <v>3042</v>
      </c>
      <c r="K2568" s="13" t="s">
        <v>825</v>
      </c>
      <c r="L2568" s="14">
        <v>500</v>
      </c>
      <c r="M2568" s="14">
        <v>400</v>
      </c>
      <c r="N2568" s="14">
        <v>617</v>
      </c>
      <c r="O2568" s="72">
        <v>781</v>
      </c>
      <c r="P2568" s="72"/>
      <c r="Q2568" s="74">
        <v>156.19999999999999</v>
      </c>
      <c r="R2568" s="74"/>
      <c r="S2568" s="15">
        <v>95.3</v>
      </c>
      <c r="T2568" s="71" t="s">
        <v>3043</v>
      </c>
      <c r="U2568" s="71"/>
    </row>
    <row r="2569" spans="1:21" ht="25.5">
      <c r="A2569" s="2"/>
      <c r="B2569" s="5" t="s">
        <v>18</v>
      </c>
      <c r="C2569" s="50"/>
      <c r="D2569" s="14"/>
      <c r="E2569" s="14"/>
      <c r="F2569" s="53" t="s">
        <v>18</v>
      </c>
      <c r="G2569" s="14"/>
      <c r="H2569" s="53" t="s">
        <v>18</v>
      </c>
      <c r="I2569" s="5" t="s">
        <v>23</v>
      </c>
      <c r="J2569" s="13" t="s">
        <v>3044</v>
      </c>
      <c r="K2569" s="13" t="s">
        <v>3045</v>
      </c>
      <c r="L2569" s="14">
        <v>25</v>
      </c>
      <c r="M2569" s="14">
        <v>20</v>
      </c>
      <c r="N2569" s="14">
        <v>5</v>
      </c>
      <c r="O2569" s="72">
        <v>2</v>
      </c>
      <c r="P2569" s="72"/>
      <c r="Q2569" s="74">
        <v>8</v>
      </c>
      <c r="R2569" s="74"/>
      <c r="S2569" s="15">
        <v>-90</v>
      </c>
      <c r="T2569" s="71" t="s">
        <v>3046</v>
      </c>
      <c r="U2569" s="71"/>
    </row>
    <row r="2570" spans="1:21">
      <c r="A2570" s="2"/>
      <c r="B2570" s="5" t="s">
        <v>29</v>
      </c>
      <c r="C2570" s="50">
        <v>165478407</v>
      </c>
      <c r="D2570" s="14">
        <v>123565789</v>
      </c>
      <c r="E2570" s="14">
        <f>D2570-C2570</f>
        <v>-41912618</v>
      </c>
      <c r="F2570" s="53">
        <f>IFERROR((D2570/C2570-1)*100,0)</f>
        <v>-25.328149309534986</v>
      </c>
      <c r="G2570" s="14">
        <v>290467964</v>
      </c>
      <c r="H2570" s="53">
        <v>42.5</v>
      </c>
      <c r="I2570" s="5" t="s">
        <v>18</v>
      </c>
      <c r="J2570" s="13" t="s">
        <v>18</v>
      </c>
      <c r="K2570" s="13" t="s">
        <v>18</v>
      </c>
      <c r="L2570" s="14"/>
      <c r="M2570" s="14"/>
      <c r="N2570" s="14"/>
      <c r="O2570" s="72"/>
      <c r="P2570" s="72"/>
      <c r="Q2570" s="70" t="s">
        <v>18</v>
      </c>
      <c r="R2570" s="70"/>
      <c r="S2570" s="12" t="s">
        <v>18</v>
      </c>
      <c r="T2570" s="71" t="s">
        <v>18</v>
      </c>
      <c r="U2570" s="71"/>
    </row>
    <row r="2571" spans="1:21" ht="25.5">
      <c r="A2571" s="11" t="s">
        <v>3047</v>
      </c>
      <c r="B2571" s="5" t="s">
        <v>18</v>
      </c>
      <c r="C2571" s="50"/>
      <c r="D2571" s="14"/>
      <c r="E2571" s="14"/>
      <c r="F2571" s="53" t="s">
        <v>18</v>
      </c>
      <c r="G2571" s="14"/>
      <c r="H2571" s="53" t="s">
        <v>18</v>
      </c>
      <c r="I2571" s="5" t="s">
        <v>18</v>
      </c>
      <c r="J2571" s="13" t="s">
        <v>18</v>
      </c>
      <c r="K2571" s="13" t="s">
        <v>18</v>
      </c>
      <c r="L2571" s="14"/>
      <c r="M2571" s="14"/>
      <c r="N2571" s="14"/>
      <c r="O2571" s="72"/>
      <c r="P2571" s="72"/>
      <c r="Q2571" s="70" t="s">
        <v>18</v>
      </c>
      <c r="R2571" s="70"/>
      <c r="S2571" s="12" t="s">
        <v>18</v>
      </c>
      <c r="T2571" s="71" t="s">
        <v>18</v>
      </c>
      <c r="U2571" s="71"/>
    </row>
    <row r="2572" spans="1:21" ht="25.5">
      <c r="A2572" s="13" t="s">
        <v>3048</v>
      </c>
      <c r="B2572" s="5" t="s">
        <v>2943</v>
      </c>
      <c r="C2572" s="50">
        <v>26649687</v>
      </c>
      <c r="D2572" s="14">
        <v>29492179</v>
      </c>
      <c r="E2572" s="14">
        <f>D2572-C2572</f>
        <v>2842492</v>
      </c>
      <c r="F2572" s="53">
        <f>IFERROR((D2572/C2572-1)*100,0)</f>
        <v>10.666136529108194</v>
      </c>
      <c r="G2572" s="14">
        <v>78514896</v>
      </c>
      <c r="H2572" s="53">
        <v>37.6</v>
      </c>
      <c r="I2572" s="5" t="s">
        <v>18</v>
      </c>
      <c r="J2572" s="13" t="s">
        <v>18</v>
      </c>
      <c r="K2572" s="13" t="s">
        <v>18</v>
      </c>
      <c r="L2572" s="14"/>
      <c r="M2572" s="14"/>
      <c r="N2572" s="14"/>
      <c r="O2572" s="72"/>
      <c r="P2572" s="72"/>
      <c r="Q2572" s="70" t="s">
        <v>18</v>
      </c>
      <c r="R2572" s="70"/>
      <c r="S2572" s="12" t="s">
        <v>18</v>
      </c>
      <c r="T2572" s="71" t="s">
        <v>18</v>
      </c>
      <c r="U2572" s="71"/>
    </row>
    <row r="2573" spans="1:21" ht="25.5">
      <c r="A2573" s="13" t="s">
        <v>3049</v>
      </c>
      <c r="B2573" s="5" t="s">
        <v>18</v>
      </c>
      <c r="C2573" s="50"/>
      <c r="D2573" s="14"/>
      <c r="E2573" s="14"/>
      <c r="F2573" s="53" t="s">
        <v>18</v>
      </c>
      <c r="G2573" s="14"/>
      <c r="H2573" s="53" t="s">
        <v>18</v>
      </c>
      <c r="I2573" s="5" t="s">
        <v>23</v>
      </c>
      <c r="J2573" s="13" t="s">
        <v>3050</v>
      </c>
      <c r="K2573" s="13" t="s">
        <v>3051</v>
      </c>
      <c r="L2573" s="14">
        <v>14</v>
      </c>
      <c r="M2573" s="14">
        <v>11</v>
      </c>
      <c r="N2573" s="14">
        <v>32</v>
      </c>
      <c r="O2573" s="72">
        <v>0</v>
      </c>
      <c r="P2573" s="72"/>
      <c r="Q2573" s="70" t="s">
        <v>26</v>
      </c>
      <c r="R2573" s="70"/>
      <c r="S2573" s="12" t="s">
        <v>26</v>
      </c>
      <c r="T2573" s="71" t="s">
        <v>3210</v>
      </c>
      <c r="U2573" s="71"/>
    </row>
    <row r="2574" spans="1:21" ht="25.5">
      <c r="A2574" s="13" t="s">
        <v>3049</v>
      </c>
      <c r="B2574" s="2"/>
      <c r="C2574" s="50"/>
      <c r="D2574" s="2"/>
      <c r="E2574" s="2"/>
      <c r="F2574" s="63"/>
      <c r="G2574" s="2"/>
      <c r="H2574" s="63"/>
      <c r="I2574" s="2"/>
      <c r="J2574" s="2"/>
      <c r="K2574" s="2"/>
      <c r="L2574" s="2"/>
      <c r="M2574" s="2"/>
      <c r="N2574" s="2"/>
      <c r="O2574" s="2"/>
      <c r="P2574" s="2"/>
      <c r="Q2574" s="2"/>
      <c r="R2574" s="2"/>
      <c r="S2574" s="2"/>
      <c r="T2574" s="71"/>
      <c r="U2574" s="71"/>
    </row>
    <row r="2575" spans="1:21">
      <c r="A2575" s="2"/>
      <c r="B2575" s="5" t="s">
        <v>18</v>
      </c>
      <c r="C2575" s="50"/>
      <c r="D2575" s="14"/>
      <c r="E2575" s="14"/>
      <c r="F2575" s="53" t="s">
        <v>18</v>
      </c>
      <c r="G2575" s="14"/>
      <c r="H2575" s="53" t="s">
        <v>18</v>
      </c>
      <c r="I2575" s="5" t="s">
        <v>23</v>
      </c>
      <c r="J2575" s="13" t="s">
        <v>3052</v>
      </c>
      <c r="K2575" s="13" t="s">
        <v>3053</v>
      </c>
      <c r="L2575" s="14">
        <v>1200</v>
      </c>
      <c r="M2575" s="14">
        <v>900</v>
      </c>
      <c r="N2575" s="14">
        <v>730</v>
      </c>
      <c r="O2575" s="72">
        <v>602</v>
      </c>
      <c r="P2575" s="72"/>
      <c r="Q2575" s="74">
        <v>50.2</v>
      </c>
      <c r="R2575" s="74"/>
      <c r="S2575" s="15">
        <v>-33.1</v>
      </c>
      <c r="T2575" s="71" t="s">
        <v>3054</v>
      </c>
      <c r="U2575" s="71"/>
    </row>
    <row r="2576" spans="1:21" ht="25.5">
      <c r="A2576" s="2"/>
      <c r="B2576" s="5" t="s">
        <v>18</v>
      </c>
      <c r="C2576" s="50"/>
      <c r="D2576" s="14"/>
      <c r="E2576" s="14"/>
      <c r="F2576" s="53" t="s">
        <v>18</v>
      </c>
      <c r="G2576" s="14"/>
      <c r="H2576" s="53" t="s">
        <v>18</v>
      </c>
      <c r="I2576" s="5" t="s">
        <v>23</v>
      </c>
      <c r="J2576" s="13" t="s">
        <v>3055</v>
      </c>
      <c r="K2576" s="13" t="s">
        <v>3056</v>
      </c>
      <c r="L2576" s="14">
        <v>252000</v>
      </c>
      <c r="M2576" s="14">
        <v>189000</v>
      </c>
      <c r="N2576" s="14">
        <v>112481</v>
      </c>
      <c r="O2576" s="72">
        <v>125630</v>
      </c>
      <c r="P2576" s="72"/>
      <c r="Q2576" s="74">
        <v>49.9</v>
      </c>
      <c r="R2576" s="74"/>
      <c r="S2576" s="15">
        <v>-33.5</v>
      </c>
      <c r="T2576" s="71" t="s">
        <v>3057</v>
      </c>
      <c r="U2576" s="71"/>
    </row>
    <row r="2577" spans="1:21" ht="25.5">
      <c r="A2577" s="2"/>
      <c r="B2577" s="5" t="s">
        <v>18</v>
      </c>
      <c r="C2577" s="50"/>
      <c r="D2577" s="14"/>
      <c r="E2577" s="14"/>
      <c r="F2577" s="53" t="s">
        <v>18</v>
      </c>
      <c r="G2577" s="14"/>
      <c r="H2577" s="53" t="s">
        <v>18</v>
      </c>
      <c r="I2577" s="5" t="s">
        <v>23</v>
      </c>
      <c r="J2577" s="13" t="s">
        <v>3055</v>
      </c>
      <c r="K2577" s="13" t="s">
        <v>3058</v>
      </c>
      <c r="L2577" s="14">
        <v>6300</v>
      </c>
      <c r="M2577" s="14">
        <v>6300</v>
      </c>
      <c r="N2577" s="14">
        <v>5400</v>
      </c>
      <c r="O2577" s="72">
        <v>5933</v>
      </c>
      <c r="P2577" s="72"/>
      <c r="Q2577" s="70" t="s">
        <v>69</v>
      </c>
      <c r="R2577" s="70"/>
      <c r="S2577" s="15">
        <v>-5.8</v>
      </c>
      <c r="T2577" s="71" t="s">
        <v>3057</v>
      </c>
      <c r="U2577" s="71"/>
    </row>
    <row r="2578" spans="1:21">
      <c r="A2578" s="2"/>
      <c r="B2578" s="5" t="s">
        <v>18</v>
      </c>
      <c r="C2578" s="50"/>
      <c r="D2578" s="14"/>
      <c r="E2578" s="14"/>
      <c r="F2578" s="53" t="s">
        <v>18</v>
      </c>
      <c r="G2578" s="14"/>
      <c r="H2578" s="53" t="s">
        <v>18</v>
      </c>
      <c r="I2578" s="5" t="s">
        <v>23</v>
      </c>
      <c r="J2578" s="13" t="s">
        <v>3059</v>
      </c>
      <c r="K2578" s="13" t="s">
        <v>88</v>
      </c>
      <c r="L2578" s="14">
        <v>5400</v>
      </c>
      <c r="M2578" s="14">
        <v>4050</v>
      </c>
      <c r="N2578" s="14">
        <v>4302</v>
      </c>
      <c r="O2578" s="72">
        <v>3685</v>
      </c>
      <c r="P2578" s="72"/>
      <c r="Q2578" s="74">
        <v>68.2</v>
      </c>
      <c r="R2578" s="74"/>
      <c r="S2578" s="15">
        <v>-9</v>
      </c>
      <c r="T2578" s="71" t="s">
        <v>3060</v>
      </c>
      <c r="U2578" s="71"/>
    </row>
    <row r="2579" spans="1:21">
      <c r="A2579" s="2"/>
      <c r="B2579" s="5" t="s">
        <v>18</v>
      </c>
      <c r="C2579" s="50"/>
      <c r="D2579" s="14"/>
      <c r="E2579" s="14"/>
      <c r="F2579" s="53" t="s">
        <v>18</v>
      </c>
      <c r="G2579" s="14"/>
      <c r="H2579" s="53" t="s">
        <v>18</v>
      </c>
      <c r="I2579" s="5" t="s">
        <v>23</v>
      </c>
      <c r="J2579" s="13" t="s">
        <v>3061</v>
      </c>
      <c r="K2579" s="13" t="s">
        <v>3062</v>
      </c>
      <c r="L2579" s="14">
        <v>45</v>
      </c>
      <c r="M2579" s="14">
        <v>34</v>
      </c>
      <c r="N2579" s="14">
        <v>37</v>
      </c>
      <c r="O2579" s="72">
        <v>13</v>
      </c>
      <c r="P2579" s="72"/>
      <c r="Q2579" s="74">
        <v>28.9</v>
      </c>
      <c r="R2579" s="74"/>
      <c r="S2579" s="15">
        <v>-61.8</v>
      </c>
      <c r="T2579" s="71" t="s">
        <v>3063</v>
      </c>
      <c r="U2579" s="71"/>
    </row>
    <row r="2580" spans="1:21">
      <c r="A2580" s="2"/>
      <c r="B2580" s="5" t="s">
        <v>29</v>
      </c>
      <c r="C2580" s="50">
        <v>26649687</v>
      </c>
      <c r="D2580" s="14">
        <v>29492179</v>
      </c>
      <c r="E2580" s="14">
        <f t="shared" ref="E2580:E2581" si="603">D2580-C2580</f>
        <v>2842492</v>
      </c>
      <c r="F2580" s="53">
        <f t="shared" ref="F2580:F2581" si="604">IFERROR((D2580/C2580-1)*100,0)</f>
        <v>10.666136529108194</v>
      </c>
      <c r="G2580" s="14">
        <v>78514896</v>
      </c>
      <c r="H2580" s="53">
        <v>37.6</v>
      </c>
      <c r="I2580" s="5" t="s">
        <v>18</v>
      </c>
      <c r="J2580" s="13" t="s">
        <v>18</v>
      </c>
      <c r="K2580" s="13" t="s">
        <v>18</v>
      </c>
      <c r="L2580" s="14"/>
      <c r="M2580" s="14"/>
      <c r="N2580" s="14"/>
      <c r="O2580" s="72"/>
      <c r="P2580" s="72"/>
      <c r="Q2580" s="70" t="s">
        <v>18</v>
      </c>
      <c r="R2580" s="70"/>
      <c r="S2580" s="12" t="s">
        <v>18</v>
      </c>
      <c r="T2580" s="71" t="s">
        <v>18</v>
      </c>
      <c r="U2580" s="71"/>
    </row>
    <row r="2581" spans="1:21" ht="25.5">
      <c r="A2581" s="13" t="s">
        <v>3064</v>
      </c>
      <c r="B2581" s="5" t="s">
        <v>2943</v>
      </c>
      <c r="C2581" s="50">
        <v>66057504</v>
      </c>
      <c r="D2581" s="14">
        <v>542385576</v>
      </c>
      <c r="E2581" s="14">
        <f t="shared" si="603"/>
        <v>476328072</v>
      </c>
      <c r="F2581" s="53">
        <f t="shared" si="604"/>
        <v>721.08094184121751</v>
      </c>
      <c r="G2581" s="14">
        <v>939840845</v>
      </c>
      <c r="H2581" s="53">
        <v>57.7</v>
      </c>
      <c r="I2581" s="5" t="s">
        <v>18</v>
      </c>
      <c r="J2581" s="13" t="s">
        <v>18</v>
      </c>
      <c r="K2581" s="13" t="s">
        <v>18</v>
      </c>
      <c r="L2581" s="14"/>
      <c r="M2581" s="14"/>
      <c r="N2581" s="14"/>
      <c r="O2581" s="72"/>
      <c r="P2581" s="72"/>
      <c r="Q2581" s="70" t="s">
        <v>18</v>
      </c>
      <c r="R2581" s="70"/>
      <c r="S2581" s="12" t="s">
        <v>18</v>
      </c>
      <c r="T2581" s="71" t="s">
        <v>18</v>
      </c>
      <c r="U2581" s="71"/>
    </row>
    <row r="2582" spans="1:21" ht="25.5">
      <c r="A2582" s="13" t="s">
        <v>3065</v>
      </c>
      <c r="B2582" s="5" t="s">
        <v>18</v>
      </c>
      <c r="C2582" s="50"/>
      <c r="D2582" s="14"/>
      <c r="E2582" s="14"/>
      <c r="F2582" s="53" t="s">
        <v>18</v>
      </c>
      <c r="G2582" s="14"/>
      <c r="H2582" s="53" t="s">
        <v>18</v>
      </c>
      <c r="I2582" s="5" t="s">
        <v>23</v>
      </c>
      <c r="J2582" s="13" t="s">
        <v>3066</v>
      </c>
      <c r="K2582" s="13" t="s">
        <v>812</v>
      </c>
      <c r="L2582" s="14">
        <v>4</v>
      </c>
      <c r="M2582" s="14">
        <v>3</v>
      </c>
      <c r="N2582" s="14">
        <v>2</v>
      </c>
      <c r="O2582" s="72">
        <v>0</v>
      </c>
      <c r="P2582" s="72"/>
      <c r="Q2582" s="70" t="s">
        <v>26</v>
      </c>
      <c r="R2582" s="70"/>
      <c r="S2582" s="12" t="s">
        <v>26</v>
      </c>
      <c r="T2582" s="71" t="s">
        <v>3211</v>
      </c>
      <c r="U2582" s="71"/>
    </row>
    <row r="2583" spans="1:21" ht="25.5">
      <c r="A2583" s="2"/>
      <c r="B2583" s="5" t="s">
        <v>18</v>
      </c>
      <c r="C2583" s="50"/>
      <c r="D2583" s="14"/>
      <c r="E2583" s="14"/>
      <c r="F2583" s="53" t="s">
        <v>18</v>
      </c>
      <c r="G2583" s="14"/>
      <c r="H2583" s="53" t="s">
        <v>18</v>
      </c>
      <c r="I2583" s="5" t="s">
        <v>23</v>
      </c>
      <c r="J2583" s="13" t="s">
        <v>3067</v>
      </c>
      <c r="K2583" s="13" t="s">
        <v>3068</v>
      </c>
      <c r="L2583" s="14">
        <v>78</v>
      </c>
      <c r="M2583" s="14">
        <v>59</v>
      </c>
      <c r="N2583" s="14">
        <v>0</v>
      </c>
      <c r="O2583" s="72">
        <v>0</v>
      </c>
      <c r="P2583" s="72"/>
      <c r="Q2583" s="70" t="s">
        <v>26</v>
      </c>
      <c r="R2583" s="70"/>
      <c r="S2583" s="12" t="s">
        <v>26</v>
      </c>
      <c r="T2583" s="71" t="s">
        <v>3069</v>
      </c>
      <c r="U2583" s="71"/>
    </row>
    <row r="2584" spans="1:21" ht="25.5">
      <c r="A2584" s="2"/>
      <c r="B2584" s="5" t="s">
        <v>18</v>
      </c>
      <c r="C2584" s="50"/>
      <c r="D2584" s="14"/>
      <c r="E2584" s="14"/>
      <c r="F2584" s="53" t="s">
        <v>18</v>
      </c>
      <c r="G2584" s="14"/>
      <c r="H2584" s="53" t="s">
        <v>18</v>
      </c>
      <c r="I2584" s="5" t="s">
        <v>23</v>
      </c>
      <c r="J2584" s="13" t="s">
        <v>3070</v>
      </c>
      <c r="K2584" s="13" t="s">
        <v>3068</v>
      </c>
      <c r="L2584" s="14">
        <v>80</v>
      </c>
      <c r="M2584" s="14">
        <v>60</v>
      </c>
      <c r="N2584" s="14">
        <v>0</v>
      </c>
      <c r="O2584" s="72">
        <v>0</v>
      </c>
      <c r="P2584" s="72"/>
      <c r="Q2584" s="70" t="s">
        <v>26</v>
      </c>
      <c r="R2584" s="70"/>
      <c r="S2584" s="12" t="s">
        <v>26</v>
      </c>
      <c r="T2584" s="71" t="s">
        <v>3071</v>
      </c>
      <c r="U2584" s="71"/>
    </row>
    <row r="2585" spans="1:21">
      <c r="A2585" s="2"/>
      <c r="B2585" s="5" t="s">
        <v>29</v>
      </c>
      <c r="C2585" s="50">
        <v>66057504</v>
      </c>
      <c r="D2585" s="14">
        <v>542385576</v>
      </c>
      <c r="E2585" s="14">
        <f t="shared" ref="E2585:E2586" si="605">D2585-C2585</f>
        <v>476328072</v>
      </c>
      <c r="F2585" s="53">
        <f>IFERROR((D2585/C2585-1)*100,0)</f>
        <v>721.08094184121751</v>
      </c>
      <c r="G2585" s="14">
        <v>939840845</v>
      </c>
      <c r="H2585" s="53">
        <v>57.7</v>
      </c>
      <c r="I2585" s="5" t="s">
        <v>18</v>
      </c>
      <c r="J2585" s="13" t="s">
        <v>18</v>
      </c>
      <c r="K2585" s="13" t="s">
        <v>18</v>
      </c>
      <c r="L2585" s="14"/>
      <c r="M2585" s="14"/>
      <c r="N2585" s="14"/>
      <c r="O2585" s="72"/>
      <c r="P2585" s="72"/>
      <c r="Q2585" s="70" t="s">
        <v>18</v>
      </c>
      <c r="R2585" s="70"/>
      <c r="S2585" s="12" t="s">
        <v>18</v>
      </c>
      <c r="T2585" s="71" t="s">
        <v>18</v>
      </c>
      <c r="U2585" s="71"/>
    </row>
    <row r="2586" spans="1:21" ht="38.25">
      <c r="A2586" s="11" t="s">
        <v>3072</v>
      </c>
      <c r="B2586" s="5" t="s">
        <v>18</v>
      </c>
      <c r="C2586" s="14">
        <f>+C2585+C2580+C2570+C2565+C2554+C2547+C2542+C2525+C2521+C2517</f>
        <v>875344378</v>
      </c>
      <c r="D2586" s="50">
        <f>+D2585+D2580+D2570+D2565+D2554+D2547+D2542+D2525+D2521+D2517</f>
        <v>1518582833</v>
      </c>
      <c r="E2586" s="14">
        <f t="shared" si="605"/>
        <v>643238455</v>
      </c>
      <c r="F2586" s="53">
        <f>IFERROR((D2586/C2586-1)*100,0)</f>
        <v>73.484044813274622</v>
      </c>
      <c r="G2586" s="14">
        <v>2896916671</v>
      </c>
      <c r="H2586" s="53">
        <v>57.7</v>
      </c>
      <c r="I2586" s="5" t="s">
        <v>18</v>
      </c>
      <c r="J2586" s="13" t="s">
        <v>18</v>
      </c>
      <c r="K2586" s="13" t="s">
        <v>18</v>
      </c>
      <c r="L2586" s="14"/>
      <c r="M2586" s="14"/>
      <c r="N2586" s="14"/>
      <c r="O2586" s="72"/>
      <c r="P2586" s="72"/>
      <c r="Q2586" s="70" t="s">
        <v>18</v>
      </c>
      <c r="R2586" s="70"/>
      <c r="S2586" s="12" t="s">
        <v>18</v>
      </c>
      <c r="T2586" s="71" t="s">
        <v>18</v>
      </c>
      <c r="U2586" s="71"/>
    </row>
    <row r="2587" spans="1:21">
      <c r="A2587" s="7" t="s">
        <v>3073</v>
      </c>
      <c r="B2587" s="8" t="s">
        <v>18</v>
      </c>
      <c r="C2587" s="16"/>
      <c r="D2587" s="16"/>
      <c r="E2587" s="16"/>
      <c r="F2587" s="61" t="s">
        <v>18</v>
      </c>
      <c r="G2587" s="16"/>
      <c r="H2587" s="61" t="s">
        <v>18</v>
      </c>
      <c r="I2587" s="8" t="s">
        <v>18</v>
      </c>
      <c r="J2587" s="10" t="s">
        <v>18</v>
      </c>
      <c r="K2587" s="10" t="s">
        <v>18</v>
      </c>
      <c r="L2587" s="16"/>
      <c r="M2587" s="16"/>
      <c r="N2587" s="16"/>
      <c r="O2587" s="75"/>
      <c r="P2587" s="75"/>
      <c r="Q2587" s="68" t="s">
        <v>18</v>
      </c>
      <c r="R2587" s="68"/>
      <c r="S2587" s="9" t="s">
        <v>18</v>
      </c>
      <c r="T2587" s="69" t="s">
        <v>18</v>
      </c>
      <c r="U2587" s="69"/>
    </row>
    <row r="2588" spans="1:21" ht="25.5">
      <c r="A2588" s="11" t="s">
        <v>3074</v>
      </c>
      <c r="B2588" s="5" t="s">
        <v>18</v>
      </c>
      <c r="C2588" s="14"/>
      <c r="D2588" s="14"/>
      <c r="E2588" s="14"/>
      <c r="F2588" s="53" t="s">
        <v>18</v>
      </c>
      <c r="G2588" s="14"/>
      <c r="H2588" s="53" t="s">
        <v>18</v>
      </c>
      <c r="I2588" s="5" t="s">
        <v>18</v>
      </c>
      <c r="J2588" s="13" t="s">
        <v>18</v>
      </c>
      <c r="K2588" s="13" t="s">
        <v>18</v>
      </c>
      <c r="L2588" s="14"/>
      <c r="M2588" s="14"/>
      <c r="N2588" s="14"/>
      <c r="O2588" s="72"/>
      <c r="P2588" s="72"/>
      <c r="Q2588" s="70" t="s">
        <v>18</v>
      </c>
      <c r="R2588" s="70"/>
      <c r="S2588" s="12" t="s">
        <v>18</v>
      </c>
      <c r="T2588" s="71" t="s">
        <v>18</v>
      </c>
      <c r="U2588" s="71"/>
    </row>
    <row r="2589" spans="1:21" ht="25.5">
      <c r="A2589" s="13" t="s">
        <v>3075</v>
      </c>
      <c r="B2589" s="5" t="s">
        <v>213</v>
      </c>
      <c r="C2589" s="14">
        <v>634162863</v>
      </c>
      <c r="D2589" s="14">
        <v>578621350</v>
      </c>
      <c r="E2589" s="14">
        <f>D2589-C2589</f>
        <v>-55541513</v>
      </c>
      <c r="F2589" s="53">
        <f>IFERROR((D2589/C2589-1)*100,0)</f>
        <v>-8.7582411775506301</v>
      </c>
      <c r="G2589" s="14">
        <v>1061157000</v>
      </c>
      <c r="H2589" s="53">
        <v>54.5</v>
      </c>
      <c r="I2589" s="5" t="s">
        <v>18</v>
      </c>
      <c r="J2589" s="13" t="s">
        <v>18</v>
      </c>
      <c r="K2589" s="13" t="s">
        <v>18</v>
      </c>
      <c r="L2589" s="14"/>
      <c r="M2589" s="14"/>
      <c r="N2589" s="14"/>
      <c r="O2589" s="72"/>
      <c r="P2589" s="72"/>
      <c r="Q2589" s="70" t="s">
        <v>18</v>
      </c>
      <c r="R2589" s="70"/>
      <c r="S2589" s="12" t="s">
        <v>18</v>
      </c>
      <c r="T2589" s="71" t="s">
        <v>18</v>
      </c>
      <c r="U2589" s="71"/>
    </row>
    <row r="2590" spans="1:21" ht="25.5">
      <c r="A2590" s="13" t="s">
        <v>3076</v>
      </c>
      <c r="B2590" s="5" t="s">
        <v>18</v>
      </c>
      <c r="C2590" s="14"/>
      <c r="D2590" s="14"/>
      <c r="E2590" s="14"/>
      <c r="F2590" s="53" t="s">
        <v>18</v>
      </c>
      <c r="G2590" s="14"/>
      <c r="H2590" s="53" t="s">
        <v>18</v>
      </c>
      <c r="I2590" s="5" t="s">
        <v>23</v>
      </c>
      <c r="J2590" s="13" t="s">
        <v>3077</v>
      </c>
      <c r="K2590" s="13" t="s">
        <v>3078</v>
      </c>
      <c r="L2590" s="14">
        <v>6000</v>
      </c>
      <c r="M2590" s="14">
        <v>4500</v>
      </c>
      <c r="N2590" s="14">
        <v>3511</v>
      </c>
      <c r="O2590" s="72">
        <v>2150</v>
      </c>
      <c r="P2590" s="72"/>
      <c r="Q2590" s="74">
        <v>35.799999999999997</v>
      </c>
      <c r="R2590" s="74"/>
      <c r="S2590" s="15">
        <v>-52.2</v>
      </c>
      <c r="T2590" s="71" t="s">
        <v>3622</v>
      </c>
      <c r="U2590" s="71"/>
    </row>
    <row r="2591" spans="1:21">
      <c r="A2591" s="2"/>
      <c r="B2591" s="5" t="s">
        <v>18</v>
      </c>
      <c r="C2591" s="14"/>
      <c r="D2591" s="14"/>
      <c r="E2591" s="14"/>
      <c r="F2591" s="53" t="s">
        <v>18</v>
      </c>
      <c r="G2591" s="14"/>
      <c r="H2591" s="53" t="s">
        <v>18</v>
      </c>
      <c r="I2591" s="5" t="s">
        <v>23</v>
      </c>
      <c r="J2591" s="13" t="s">
        <v>233</v>
      </c>
      <c r="K2591" s="13" t="s">
        <v>98</v>
      </c>
      <c r="L2591" s="14">
        <v>31500</v>
      </c>
      <c r="M2591" s="14">
        <v>21500</v>
      </c>
      <c r="N2591" s="14">
        <v>25090</v>
      </c>
      <c r="O2591" s="72">
        <v>4018</v>
      </c>
      <c r="P2591" s="72"/>
      <c r="Q2591" s="74">
        <v>12.8</v>
      </c>
      <c r="R2591" s="74"/>
      <c r="S2591" s="15">
        <v>-81.3</v>
      </c>
      <c r="T2591" s="71" t="s">
        <v>3623</v>
      </c>
      <c r="U2591" s="71"/>
    </row>
    <row r="2592" spans="1:21" ht="12.75" customHeight="1">
      <c r="A2592" s="2"/>
      <c r="B2592" s="5" t="s">
        <v>18</v>
      </c>
      <c r="C2592" s="14"/>
      <c r="D2592" s="14"/>
      <c r="E2592" s="14"/>
      <c r="F2592" s="53" t="s">
        <v>18</v>
      </c>
      <c r="G2592" s="14"/>
      <c r="H2592" s="53" t="s">
        <v>18</v>
      </c>
      <c r="I2592" s="5" t="s">
        <v>23</v>
      </c>
      <c r="J2592" s="13" t="s">
        <v>3079</v>
      </c>
      <c r="K2592" s="13" t="s">
        <v>3080</v>
      </c>
      <c r="L2592" s="14">
        <v>1700</v>
      </c>
      <c r="M2592" s="14">
        <v>1200</v>
      </c>
      <c r="N2592" s="14">
        <v>1500</v>
      </c>
      <c r="O2592" s="72">
        <v>393</v>
      </c>
      <c r="P2592" s="72"/>
      <c r="Q2592" s="74">
        <v>23.1</v>
      </c>
      <c r="R2592" s="74"/>
      <c r="S2592" s="15">
        <v>-67.2</v>
      </c>
      <c r="T2592" s="71" t="s">
        <v>3623</v>
      </c>
      <c r="U2592" s="71"/>
    </row>
    <row r="2593" spans="1:21" ht="12.75" customHeight="1">
      <c r="A2593" s="2"/>
      <c r="B2593" s="5" t="s">
        <v>18</v>
      </c>
      <c r="C2593" s="14"/>
      <c r="D2593" s="14"/>
      <c r="E2593" s="14"/>
      <c r="F2593" s="53" t="s">
        <v>18</v>
      </c>
      <c r="G2593" s="14"/>
      <c r="H2593" s="53" t="s">
        <v>18</v>
      </c>
      <c r="I2593" s="5" t="s">
        <v>23</v>
      </c>
      <c r="J2593" s="13" t="s">
        <v>3081</v>
      </c>
      <c r="K2593" s="13" t="s">
        <v>3082</v>
      </c>
      <c r="L2593" s="14">
        <v>9000</v>
      </c>
      <c r="M2593" s="14">
        <v>6750</v>
      </c>
      <c r="N2593" s="14">
        <v>5331</v>
      </c>
      <c r="O2593" s="72">
        <v>3988</v>
      </c>
      <c r="P2593" s="72"/>
      <c r="Q2593" s="74">
        <v>44.3</v>
      </c>
      <c r="R2593" s="74"/>
      <c r="S2593" s="15">
        <v>-40.9</v>
      </c>
      <c r="T2593" s="71" t="s">
        <v>3622</v>
      </c>
      <c r="U2593" s="71"/>
    </row>
    <row r="2594" spans="1:21" ht="12.75" customHeight="1">
      <c r="A2594" s="2"/>
      <c r="B2594" s="5" t="s">
        <v>18</v>
      </c>
      <c r="C2594" s="14"/>
      <c r="D2594" s="14"/>
      <c r="E2594" s="14"/>
      <c r="F2594" s="53" t="s">
        <v>18</v>
      </c>
      <c r="G2594" s="14"/>
      <c r="H2594" s="53" t="s">
        <v>18</v>
      </c>
      <c r="I2594" s="5" t="s">
        <v>23</v>
      </c>
      <c r="J2594" s="13" t="s">
        <v>3083</v>
      </c>
      <c r="K2594" s="13" t="s">
        <v>3084</v>
      </c>
      <c r="L2594" s="14">
        <v>290</v>
      </c>
      <c r="M2594" s="14">
        <v>185</v>
      </c>
      <c r="N2594" s="14">
        <v>44</v>
      </c>
      <c r="O2594" s="72">
        <v>88</v>
      </c>
      <c r="P2594" s="72"/>
      <c r="Q2594" s="74">
        <v>30.3</v>
      </c>
      <c r="R2594" s="74"/>
      <c r="S2594" s="15">
        <v>-52.4</v>
      </c>
      <c r="T2594" s="71" t="s">
        <v>3623</v>
      </c>
      <c r="U2594" s="71"/>
    </row>
    <row r="2595" spans="1:21" ht="12.75" customHeight="1">
      <c r="A2595" s="2"/>
      <c r="B2595" s="5" t="s">
        <v>18</v>
      </c>
      <c r="C2595" s="14"/>
      <c r="D2595" s="14"/>
      <c r="E2595" s="14"/>
      <c r="F2595" s="53" t="s">
        <v>18</v>
      </c>
      <c r="G2595" s="14"/>
      <c r="H2595" s="53" t="s">
        <v>18</v>
      </c>
      <c r="I2595" s="5" t="s">
        <v>23</v>
      </c>
      <c r="J2595" s="13" t="s">
        <v>3085</v>
      </c>
      <c r="K2595" s="13" t="s">
        <v>225</v>
      </c>
      <c r="L2595" s="14">
        <v>100</v>
      </c>
      <c r="M2595" s="14">
        <v>70</v>
      </c>
      <c r="N2595" s="14">
        <v>80</v>
      </c>
      <c r="O2595" s="72">
        <v>92</v>
      </c>
      <c r="P2595" s="72"/>
      <c r="Q2595" s="74">
        <v>92</v>
      </c>
      <c r="R2595" s="74"/>
      <c r="S2595" s="15">
        <v>31.4</v>
      </c>
      <c r="T2595" s="71" t="s">
        <v>3623</v>
      </c>
      <c r="U2595" s="71"/>
    </row>
    <row r="2596" spans="1:21" ht="31.5" customHeight="1">
      <c r="A2596" s="2"/>
      <c r="B2596" s="5" t="s">
        <v>18</v>
      </c>
      <c r="C2596" s="14"/>
      <c r="D2596" s="14"/>
      <c r="E2596" s="14"/>
      <c r="F2596" s="53" t="s">
        <v>18</v>
      </c>
      <c r="G2596" s="14"/>
      <c r="H2596" s="53" t="s">
        <v>18</v>
      </c>
      <c r="I2596" s="5" t="s">
        <v>23</v>
      </c>
      <c r="J2596" s="13" t="s">
        <v>3086</v>
      </c>
      <c r="K2596" s="13" t="s">
        <v>3087</v>
      </c>
      <c r="L2596" s="14">
        <v>86300</v>
      </c>
      <c r="M2596" s="14">
        <v>66600</v>
      </c>
      <c r="N2596" s="19" t="s">
        <v>3472</v>
      </c>
      <c r="O2596" s="72">
        <v>57723</v>
      </c>
      <c r="P2596" s="72"/>
      <c r="Q2596" s="74">
        <v>66.900000000000006</v>
      </c>
      <c r="R2596" s="74"/>
      <c r="S2596" s="15">
        <v>-13.3</v>
      </c>
      <c r="T2596" s="71" t="s">
        <v>3624</v>
      </c>
      <c r="U2596" s="71"/>
    </row>
    <row r="2597" spans="1:21">
      <c r="A2597" s="2"/>
      <c r="B2597" s="5" t="s">
        <v>29</v>
      </c>
      <c r="C2597" s="14">
        <v>634162863</v>
      </c>
      <c r="D2597" s="14">
        <v>578621350</v>
      </c>
      <c r="E2597" s="14">
        <f>D2597-C2597</f>
        <v>-55541513</v>
      </c>
      <c r="F2597" s="53">
        <f>IFERROR((D2597/C2597-1)*100,0)</f>
        <v>-8.7582411775506301</v>
      </c>
      <c r="G2597" s="14">
        <v>1061157000</v>
      </c>
      <c r="H2597" s="53">
        <v>54.5</v>
      </c>
      <c r="I2597" s="5" t="s">
        <v>18</v>
      </c>
      <c r="J2597" s="13" t="s">
        <v>18</v>
      </c>
      <c r="K2597" s="13" t="s">
        <v>18</v>
      </c>
      <c r="L2597" s="14"/>
      <c r="M2597" s="14"/>
      <c r="N2597" s="14"/>
      <c r="O2597" s="72"/>
      <c r="P2597" s="72"/>
      <c r="Q2597" s="70" t="s">
        <v>18</v>
      </c>
      <c r="R2597" s="70"/>
      <c r="S2597" s="12" t="s">
        <v>18</v>
      </c>
      <c r="T2597" s="71" t="s">
        <v>18</v>
      </c>
      <c r="U2597" s="71"/>
    </row>
    <row r="2598" spans="1:21">
      <c r="A2598" s="11" t="s">
        <v>3088</v>
      </c>
      <c r="B2598" s="5" t="s">
        <v>18</v>
      </c>
      <c r="C2598" s="14"/>
      <c r="D2598" s="14"/>
      <c r="E2598" s="14"/>
      <c r="F2598" s="53" t="s">
        <v>18</v>
      </c>
      <c r="G2598" s="14"/>
      <c r="H2598" s="53" t="s">
        <v>18</v>
      </c>
      <c r="I2598" s="5" t="s">
        <v>18</v>
      </c>
      <c r="J2598" s="13" t="s">
        <v>18</v>
      </c>
      <c r="K2598" s="13" t="s">
        <v>18</v>
      </c>
      <c r="L2598" s="14"/>
      <c r="M2598" s="14"/>
      <c r="N2598" s="14"/>
      <c r="O2598" s="72"/>
      <c r="P2598" s="72"/>
      <c r="Q2598" s="70" t="s">
        <v>18</v>
      </c>
      <c r="R2598" s="70"/>
      <c r="S2598" s="12" t="s">
        <v>18</v>
      </c>
      <c r="T2598" s="71" t="s">
        <v>18</v>
      </c>
      <c r="U2598" s="71"/>
    </row>
    <row r="2599" spans="1:21" ht="25.5">
      <c r="A2599" s="13" t="s">
        <v>3089</v>
      </c>
      <c r="B2599" s="5" t="s">
        <v>213</v>
      </c>
      <c r="C2599" s="14">
        <v>2082996821</v>
      </c>
      <c r="D2599" s="14">
        <v>774361572</v>
      </c>
      <c r="E2599" s="14">
        <f>D2599-C2599</f>
        <v>-1308635249</v>
      </c>
      <c r="F2599" s="53">
        <f>IFERROR((D2599/C2599-1)*100,0)</f>
        <v>-62.824639759735867</v>
      </c>
      <c r="G2599" s="14">
        <v>2230179676</v>
      </c>
      <c r="H2599" s="53">
        <v>34.700000000000003</v>
      </c>
      <c r="I2599" s="5" t="s">
        <v>18</v>
      </c>
      <c r="J2599" s="13" t="s">
        <v>18</v>
      </c>
      <c r="K2599" s="13" t="s">
        <v>18</v>
      </c>
      <c r="L2599" s="14"/>
      <c r="M2599" s="14"/>
      <c r="N2599" s="14"/>
      <c r="O2599" s="72"/>
      <c r="P2599" s="72"/>
      <c r="Q2599" s="70" t="s">
        <v>18</v>
      </c>
      <c r="R2599" s="70"/>
      <c r="S2599" s="12" t="s">
        <v>18</v>
      </c>
      <c r="T2599" s="71" t="s">
        <v>18</v>
      </c>
      <c r="U2599" s="71"/>
    </row>
    <row r="2600" spans="1:21" ht="25.5">
      <c r="A2600" s="13" t="s">
        <v>3090</v>
      </c>
      <c r="B2600" s="5" t="s">
        <v>18</v>
      </c>
      <c r="C2600" s="14"/>
      <c r="D2600" s="14"/>
      <c r="E2600" s="14"/>
      <c r="F2600" s="53" t="s">
        <v>18</v>
      </c>
      <c r="G2600" s="14"/>
      <c r="H2600" s="53" t="s">
        <v>18</v>
      </c>
      <c r="I2600" s="5" t="s">
        <v>23</v>
      </c>
      <c r="J2600" s="13" t="s">
        <v>3091</v>
      </c>
      <c r="K2600" s="13" t="s">
        <v>1020</v>
      </c>
      <c r="L2600" s="14">
        <v>80000</v>
      </c>
      <c r="M2600" s="14">
        <v>52000</v>
      </c>
      <c r="N2600" s="14">
        <v>68084</v>
      </c>
      <c r="O2600" s="72">
        <v>54287</v>
      </c>
      <c r="P2600" s="72"/>
      <c r="Q2600" s="74">
        <v>67.900000000000006</v>
      </c>
      <c r="R2600" s="74"/>
      <c r="S2600" s="15">
        <v>4.4000000000000004</v>
      </c>
      <c r="T2600" s="71" t="s">
        <v>2467</v>
      </c>
      <c r="U2600" s="71"/>
    </row>
    <row r="2601" spans="1:21">
      <c r="A2601" s="2"/>
      <c r="B2601" s="5" t="s">
        <v>18</v>
      </c>
      <c r="C2601" s="14"/>
      <c r="D2601" s="14"/>
      <c r="E2601" s="14"/>
      <c r="F2601" s="53" t="s">
        <v>18</v>
      </c>
      <c r="G2601" s="14"/>
      <c r="H2601" s="53" t="s">
        <v>18</v>
      </c>
      <c r="I2601" s="5" t="s">
        <v>23</v>
      </c>
      <c r="J2601" s="13" t="s">
        <v>2248</v>
      </c>
      <c r="K2601" s="13" t="s">
        <v>225</v>
      </c>
      <c r="L2601" s="14">
        <v>320</v>
      </c>
      <c r="M2601" s="14">
        <v>208</v>
      </c>
      <c r="N2601" s="14">
        <v>143</v>
      </c>
      <c r="O2601" s="72">
        <v>19</v>
      </c>
      <c r="P2601" s="72"/>
      <c r="Q2601" s="74">
        <v>5.9</v>
      </c>
      <c r="R2601" s="74"/>
      <c r="S2601" s="15">
        <v>-90.9</v>
      </c>
      <c r="T2601" s="71" t="s">
        <v>3625</v>
      </c>
      <c r="U2601" s="71"/>
    </row>
    <row r="2602" spans="1:21" ht="12.75" customHeight="1">
      <c r="A2602" s="2"/>
      <c r="B2602" s="5" t="s">
        <v>18</v>
      </c>
      <c r="C2602" s="14"/>
      <c r="D2602" s="14"/>
      <c r="E2602" s="14"/>
      <c r="F2602" s="53" t="s">
        <v>18</v>
      </c>
      <c r="G2602" s="14"/>
      <c r="H2602" s="53" t="s">
        <v>18</v>
      </c>
      <c r="I2602" s="5" t="s">
        <v>23</v>
      </c>
      <c r="J2602" s="13" t="s">
        <v>2248</v>
      </c>
      <c r="K2602" s="13" t="s">
        <v>3092</v>
      </c>
      <c r="L2602" s="14">
        <v>280000</v>
      </c>
      <c r="M2602" s="14">
        <v>182000</v>
      </c>
      <c r="N2602" s="14">
        <v>159106</v>
      </c>
      <c r="O2602" s="72">
        <v>23650</v>
      </c>
      <c r="P2602" s="72"/>
      <c r="Q2602" s="74">
        <v>8.4</v>
      </c>
      <c r="R2602" s="74"/>
      <c r="S2602" s="15">
        <v>-87</v>
      </c>
      <c r="T2602" s="71" t="s">
        <v>3625</v>
      </c>
      <c r="U2602" s="71"/>
    </row>
    <row r="2603" spans="1:21" ht="12.75" customHeight="1">
      <c r="A2603" s="2"/>
      <c r="B2603" s="5" t="s">
        <v>18</v>
      </c>
      <c r="C2603" s="14"/>
      <c r="D2603" s="14"/>
      <c r="E2603" s="14"/>
      <c r="F2603" s="53" t="s">
        <v>18</v>
      </c>
      <c r="G2603" s="14"/>
      <c r="H2603" s="53" t="s">
        <v>18</v>
      </c>
      <c r="I2603" s="5" t="s">
        <v>23</v>
      </c>
      <c r="J2603" s="13" t="s">
        <v>246</v>
      </c>
      <c r="K2603" s="13" t="s">
        <v>426</v>
      </c>
      <c r="L2603" s="14">
        <v>34000</v>
      </c>
      <c r="M2603" s="14">
        <v>22100</v>
      </c>
      <c r="N2603" s="14">
        <v>28645</v>
      </c>
      <c r="O2603" s="72">
        <v>8015</v>
      </c>
      <c r="P2603" s="72"/>
      <c r="Q2603" s="74">
        <v>23.6</v>
      </c>
      <c r="R2603" s="74"/>
      <c r="S2603" s="15">
        <v>-63.7</v>
      </c>
      <c r="T2603" s="71" t="s">
        <v>3625</v>
      </c>
      <c r="U2603" s="71"/>
    </row>
    <row r="2604" spans="1:21" ht="12.75" customHeight="1">
      <c r="A2604" s="2"/>
      <c r="B2604" s="5" t="s">
        <v>18</v>
      </c>
      <c r="C2604" s="14"/>
      <c r="D2604" s="14"/>
      <c r="E2604" s="14"/>
      <c r="F2604" s="53" t="s">
        <v>18</v>
      </c>
      <c r="G2604" s="14"/>
      <c r="H2604" s="53" t="s">
        <v>18</v>
      </c>
      <c r="I2604" s="5" t="s">
        <v>23</v>
      </c>
      <c r="J2604" s="13" t="s">
        <v>246</v>
      </c>
      <c r="K2604" s="13" t="s">
        <v>232</v>
      </c>
      <c r="L2604" s="14">
        <v>500</v>
      </c>
      <c r="M2604" s="14">
        <v>325</v>
      </c>
      <c r="N2604" s="14">
        <v>653</v>
      </c>
      <c r="O2604" s="72">
        <v>49</v>
      </c>
      <c r="P2604" s="72"/>
      <c r="Q2604" s="74">
        <v>9.8000000000000007</v>
      </c>
      <c r="R2604" s="74"/>
      <c r="S2604" s="15">
        <v>-84.9</v>
      </c>
      <c r="T2604" s="71" t="s">
        <v>3625</v>
      </c>
      <c r="U2604" s="71"/>
    </row>
    <row r="2605" spans="1:21" ht="25.5">
      <c r="A2605" s="2"/>
      <c r="B2605" s="5" t="s">
        <v>18</v>
      </c>
      <c r="C2605" s="14"/>
      <c r="D2605" s="14"/>
      <c r="E2605" s="14"/>
      <c r="F2605" s="53" t="s">
        <v>18</v>
      </c>
      <c r="G2605" s="14"/>
      <c r="H2605" s="53" t="s">
        <v>18</v>
      </c>
      <c r="I2605" s="5" t="s">
        <v>23</v>
      </c>
      <c r="J2605" s="13" t="s">
        <v>3093</v>
      </c>
      <c r="K2605" s="13" t="s">
        <v>2637</v>
      </c>
      <c r="L2605" s="14">
        <v>2160000</v>
      </c>
      <c r="M2605" s="14">
        <v>1404000</v>
      </c>
      <c r="N2605" s="14">
        <v>133912</v>
      </c>
      <c r="O2605" s="72">
        <v>1296911</v>
      </c>
      <c r="P2605" s="72"/>
      <c r="Q2605" s="74">
        <v>60</v>
      </c>
      <c r="R2605" s="74"/>
      <c r="S2605" s="15">
        <v>-7.6</v>
      </c>
      <c r="T2605" s="71" t="s">
        <v>2467</v>
      </c>
      <c r="U2605" s="71"/>
    </row>
    <row r="2606" spans="1:21" ht="25.5" customHeight="1">
      <c r="A2606" s="2"/>
      <c r="B2606" s="5" t="s">
        <v>18</v>
      </c>
      <c r="C2606" s="14"/>
      <c r="D2606" s="14"/>
      <c r="E2606" s="14"/>
      <c r="F2606" s="53" t="s">
        <v>18</v>
      </c>
      <c r="G2606" s="14"/>
      <c r="H2606" s="53" t="s">
        <v>18</v>
      </c>
      <c r="I2606" s="5" t="s">
        <v>23</v>
      </c>
      <c r="J2606" s="13" t="s">
        <v>3094</v>
      </c>
      <c r="K2606" s="13" t="s">
        <v>3095</v>
      </c>
      <c r="L2606" s="14">
        <v>100</v>
      </c>
      <c r="M2606" s="14">
        <v>65</v>
      </c>
      <c r="N2606" s="19" t="s">
        <v>3472</v>
      </c>
      <c r="O2606" s="72">
        <v>63</v>
      </c>
      <c r="P2606" s="72"/>
      <c r="Q2606" s="74">
        <v>63</v>
      </c>
      <c r="R2606" s="74"/>
      <c r="S2606" s="15">
        <v>-3.1</v>
      </c>
      <c r="T2606" s="71" t="s">
        <v>2467</v>
      </c>
      <c r="U2606" s="71"/>
    </row>
    <row r="2607" spans="1:21">
      <c r="A2607" s="2"/>
      <c r="B2607" s="5" t="s">
        <v>29</v>
      </c>
      <c r="C2607" s="14">
        <v>2082996821</v>
      </c>
      <c r="D2607" s="14">
        <v>774361572</v>
      </c>
      <c r="E2607" s="14">
        <f t="shared" ref="E2607:E2608" si="606">D2607-C2607</f>
        <v>-1308635249</v>
      </c>
      <c r="F2607" s="53">
        <f t="shared" ref="F2607:F2608" si="607">IFERROR((D2607/C2607-1)*100,0)</f>
        <v>-62.824639759735867</v>
      </c>
      <c r="G2607" s="14">
        <v>2230179676</v>
      </c>
      <c r="H2607" s="53">
        <v>34.700000000000003</v>
      </c>
      <c r="I2607" s="5" t="s">
        <v>18</v>
      </c>
      <c r="J2607" s="13" t="s">
        <v>18</v>
      </c>
      <c r="K2607" s="13" t="s">
        <v>18</v>
      </c>
      <c r="L2607" s="14"/>
      <c r="M2607" s="14"/>
      <c r="N2607" s="14"/>
      <c r="O2607" s="72"/>
      <c r="P2607" s="72"/>
      <c r="Q2607" s="70" t="s">
        <v>18</v>
      </c>
      <c r="R2607" s="70"/>
      <c r="S2607" s="12" t="s">
        <v>18</v>
      </c>
      <c r="T2607" s="71" t="s">
        <v>18</v>
      </c>
      <c r="U2607" s="71"/>
    </row>
    <row r="2608" spans="1:21" ht="25.5">
      <c r="A2608" s="13" t="s">
        <v>3096</v>
      </c>
      <c r="B2608" s="5" t="s">
        <v>213</v>
      </c>
      <c r="C2608" s="14">
        <v>256554233</v>
      </c>
      <c r="D2608" s="14">
        <v>54512369</v>
      </c>
      <c r="E2608" s="14">
        <f t="shared" si="606"/>
        <v>-202041864</v>
      </c>
      <c r="F2608" s="53">
        <f t="shared" si="607"/>
        <v>-78.752106966794813</v>
      </c>
      <c r="G2608" s="14">
        <v>154547162</v>
      </c>
      <c r="H2608" s="53">
        <v>35.299999999999997</v>
      </c>
      <c r="I2608" s="5" t="s">
        <v>18</v>
      </c>
      <c r="J2608" s="13" t="s">
        <v>18</v>
      </c>
      <c r="K2608" s="13" t="s">
        <v>18</v>
      </c>
      <c r="L2608" s="14"/>
      <c r="M2608" s="14"/>
      <c r="N2608" s="14"/>
      <c r="O2608" s="72"/>
      <c r="P2608" s="72"/>
      <c r="Q2608" s="70" t="s">
        <v>18</v>
      </c>
      <c r="R2608" s="70"/>
      <c r="S2608" s="12" t="s">
        <v>18</v>
      </c>
      <c r="T2608" s="71" t="s">
        <v>18</v>
      </c>
      <c r="U2608" s="71"/>
    </row>
    <row r="2609" spans="1:21">
      <c r="A2609" s="13" t="s">
        <v>3097</v>
      </c>
      <c r="B2609" s="5" t="s">
        <v>18</v>
      </c>
      <c r="C2609" s="14"/>
      <c r="D2609" s="14"/>
      <c r="E2609" s="14"/>
      <c r="F2609" s="53" t="s">
        <v>18</v>
      </c>
      <c r="G2609" s="14"/>
      <c r="H2609" s="53" t="s">
        <v>18</v>
      </c>
      <c r="I2609" s="5" t="s">
        <v>23</v>
      </c>
      <c r="J2609" s="13" t="s">
        <v>233</v>
      </c>
      <c r="K2609" s="13" t="s">
        <v>98</v>
      </c>
      <c r="L2609" s="14">
        <v>120000</v>
      </c>
      <c r="M2609" s="14">
        <v>84000</v>
      </c>
      <c r="N2609" s="14">
        <v>59429</v>
      </c>
      <c r="O2609" s="72">
        <v>16102</v>
      </c>
      <c r="P2609" s="72"/>
      <c r="Q2609" s="74">
        <v>13.4</v>
      </c>
      <c r="R2609" s="74"/>
      <c r="S2609" s="15">
        <v>-80.8</v>
      </c>
      <c r="T2609" s="71" t="s">
        <v>3626</v>
      </c>
      <c r="U2609" s="71"/>
    </row>
    <row r="2610" spans="1:21">
      <c r="A2610" s="2"/>
      <c r="B2610" s="5" t="s">
        <v>18</v>
      </c>
      <c r="C2610" s="14"/>
      <c r="D2610" s="14"/>
      <c r="E2610" s="14"/>
      <c r="F2610" s="53" t="s">
        <v>18</v>
      </c>
      <c r="G2610" s="14"/>
      <c r="H2610" s="53" t="s">
        <v>18</v>
      </c>
      <c r="I2610" s="5" t="s">
        <v>23</v>
      </c>
      <c r="J2610" s="13" t="s">
        <v>3098</v>
      </c>
      <c r="K2610" s="13" t="s">
        <v>225</v>
      </c>
      <c r="L2610" s="14">
        <v>4200</v>
      </c>
      <c r="M2610" s="14">
        <v>2940</v>
      </c>
      <c r="N2610" s="14">
        <v>1530</v>
      </c>
      <c r="O2610" s="72">
        <v>443</v>
      </c>
      <c r="P2610" s="72"/>
      <c r="Q2610" s="74">
        <v>10.5</v>
      </c>
      <c r="R2610" s="74"/>
      <c r="S2610" s="15">
        <v>-84.9</v>
      </c>
      <c r="T2610" s="71" t="s">
        <v>3627</v>
      </c>
      <c r="U2610" s="71"/>
    </row>
    <row r="2611" spans="1:21">
      <c r="A2611" s="2"/>
      <c r="B2611" s="5" t="s">
        <v>29</v>
      </c>
      <c r="C2611" s="14">
        <v>256554233</v>
      </c>
      <c r="D2611" s="14">
        <v>54512369</v>
      </c>
      <c r="E2611" s="14">
        <f t="shared" ref="E2611:E2613" si="608">D2611-C2611</f>
        <v>-202041864</v>
      </c>
      <c r="F2611" s="53">
        <f t="shared" ref="F2611:F2613" si="609">IFERROR((D2611/C2611-1)*100,0)</f>
        <v>-78.752106966794813</v>
      </c>
      <c r="G2611" s="14">
        <v>154547162</v>
      </c>
      <c r="H2611" s="53">
        <v>35.299999999999997</v>
      </c>
      <c r="I2611" s="5" t="s">
        <v>18</v>
      </c>
      <c r="J2611" s="13" t="s">
        <v>18</v>
      </c>
      <c r="K2611" s="13" t="s">
        <v>18</v>
      </c>
      <c r="L2611" s="14"/>
      <c r="M2611" s="14"/>
      <c r="N2611" s="14"/>
      <c r="O2611" s="72"/>
      <c r="P2611" s="72"/>
      <c r="Q2611" s="70" t="s">
        <v>18</v>
      </c>
      <c r="R2611" s="70"/>
      <c r="S2611" s="12" t="s">
        <v>18</v>
      </c>
      <c r="T2611" s="71" t="s">
        <v>18</v>
      </c>
      <c r="U2611" s="71"/>
    </row>
    <row r="2612" spans="1:21">
      <c r="A2612" s="13" t="s">
        <v>3099</v>
      </c>
      <c r="B2612" s="5" t="s">
        <v>213</v>
      </c>
      <c r="C2612" s="14">
        <v>60520258</v>
      </c>
      <c r="D2612" s="14">
        <v>76680553</v>
      </c>
      <c r="E2612" s="14">
        <f t="shared" si="608"/>
        <v>16160295</v>
      </c>
      <c r="F2612" s="53">
        <f t="shared" si="609"/>
        <v>26.702290330619547</v>
      </c>
      <c r="G2612" s="14">
        <v>67848841</v>
      </c>
      <c r="H2612" s="53">
        <v>113</v>
      </c>
      <c r="I2612" s="5" t="s">
        <v>18</v>
      </c>
      <c r="J2612" s="13" t="s">
        <v>18</v>
      </c>
      <c r="K2612" s="13" t="s">
        <v>18</v>
      </c>
      <c r="L2612" s="14"/>
      <c r="M2612" s="14"/>
      <c r="N2612" s="14"/>
      <c r="O2612" s="72"/>
      <c r="P2612" s="72"/>
      <c r="Q2612" s="70" t="s">
        <v>18</v>
      </c>
      <c r="R2612" s="70"/>
      <c r="S2612" s="12" t="s">
        <v>18</v>
      </c>
      <c r="T2612" s="71" t="s">
        <v>18</v>
      </c>
      <c r="U2612" s="71"/>
    </row>
    <row r="2613" spans="1:21">
      <c r="A2613" s="2"/>
      <c r="B2613" s="5" t="s">
        <v>165</v>
      </c>
      <c r="C2613" s="14">
        <v>44499956306</v>
      </c>
      <c r="D2613" s="14">
        <v>57038641963</v>
      </c>
      <c r="E2613" s="14">
        <f t="shared" si="608"/>
        <v>12538685657</v>
      </c>
      <c r="F2613" s="53">
        <f t="shared" si="609"/>
        <v>28.176849367623745</v>
      </c>
      <c r="G2613" s="14">
        <v>70727020063</v>
      </c>
      <c r="H2613" s="53">
        <v>80.599999999999994</v>
      </c>
      <c r="I2613" s="5" t="s">
        <v>18</v>
      </c>
      <c r="J2613" s="13" t="s">
        <v>18</v>
      </c>
      <c r="K2613" s="13" t="s">
        <v>18</v>
      </c>
      <c r="L2613" s="14"/>
      <c r="M2613" s="14"/>
      <c r="N2613" s="14"/>
      <c r="O2613" s="72"/>
      <c r="P2613" s="72"/>
      <c r="Q2613" s="70" t="s">
        <v>18</v>
      </c>
      <c r="R2613" s="70"/>
      <c r="S2613" s="12" t="s">
        <v>18</v>
      </c>
      <c r="T2613" s="71" t="s">
        <v>18</v>
      </c>
      <c r="U2613" s="71"/>
    </row>
    <row r="2614" spans="1:21" ht="25.5">
      <c r="A2614" s="13" t="s">
        <v>3100</v>
      </c>
      <c r="B2614" s="5" t="s">
        <v>18</v>
      </c>
      <c r="C2614" s="14"/>
      <c r="D2614" s="14"/>
      <c r="E2614" s="14"/>
      <c r="F2614" s="53" t="s">
        <v>18</v>
      </c>
      <c r="G2614" s="14"/>
      <c r="H2614" s="53" t="s">
        <v>18</v>
      </c>
      <c r="I2614" s="5" t="s">
        <v>23</v>
      </c>
      <c r="J2614" s="13" t="s">
        <v>3101</v>
      </c>
      <c r="K2614" s="13" t="s">
        <v>170</v>
      </c>
      <c r="L2614" s="14">
        <v>322040</v>
      </c>
      <c r="M2614" s="14">
        <v>322401</v>
      </c>
      <c r="N2614" s="14">
        <v>333232</v>
      </c>
      <c r="O2614" s="72">
        <v>320339</v>
      </c>
      <c r="P2614" s="72"/>
      <c r="Q2614" s="70" t="s">
        <v>69</v>
      </c>
      <c r="R2614" s="70"/>
      <c r="S2614" s="15">
        <v>-0.6</v>
      </c>
      <c r="T2614" s="71" t="s">
        <v>2467</v>
      </c>
      <c r="U2614" s="71"/>
    </row>
    <row r="2615" spans="1:21" ht="25.5">
      <c r="A2615" s="2"/>
      <c r="B2615" s="5" t="s">
        <v>18</v>
      </c>
      <c r="C2615" s="14"/>
      <c r="D2615" s="14"/>
      <c r="E2615" s="14"/>
      <c r="F2615" s="53" t="s">
        <v>18</v>
      </c>
      <c r="G2615" s="14"/>
      <c r="H2615" s="53" t="s">
        <v>18</v>
      </c>
      <c r="I2615" s="5" t="s">
        <v>23</v>
      </c>
      <c r="J2615" s="13" t="s">
        <v>3102</v>
      </c>
      <c r="K2615" s="13" t="s">
        <v>170</v>
      </c>
      <c r="L2615" s="14">
        <v>77395</v>
      </c>
      <c r="M2615" s="14">
        <v>77918</v>
      </c>
      <c r="N2615" s="14">
        <v>87400</v>
      </c>
      <c r="O2615" s="72">
        <v>76799</v>
      </c>
      <c r="P2615" s="72"/>
      <c r="Q2615" s="70" t="s">
        <v>69</v>
      </c>
      <c r="R2615" s="70"/>
      <c r="S2615" s="15">
        <v>-1.4</v>
      </c>
      <c r="T2615" s="71" t="s">
        <v>2467</v>
      </c>
      <c r="U2615" s="71"/>
    </row>
    <row r="2616" spans="1:21" ht="12.75" customHeight="1">
      <c r="A2616" s="2"/>
      <c r="B2616" s="5" t="s">
        <v>18</v>
      </c>
      <c r="C2616" s="14"/>
      <c r="D2616" s="14"/>
      <c r="E2616" s="14"/>
      <c r="F2616" s="53" t="s">
        <v>18</v>
      </c>
      <c r="G2616" s="14"/>
      <c r="H2616" s="53" t="s">
        <v>18</v>
      </c>
      <c r="I2616" s="5" t="s">
        <v>23</v>
      </c>
      <c r="J2616" s="13" t="s">
        <v>3103</v>
      </c>
      <c r="K2616" s="13" t="s">
        <v>170</v>
      </c>
      <c r="L2616" s="14">
        <v>1056492</v>
      </c>
      <c r="M2616" s="14">
        <v>1052596</v>
      </c>
      <c r="N2616" s="14">
        <v>1032670</v>
      </c>
      <c r="O2616" s="72">
        <v>1041270</v>
      </c>
      <c r="P2616" s="72"/>
      <c r="Q2616" s="70" t="s">
        <v>69</v>
      </c>
      <c r="R2616" s="70"/>
      <c r="S2616" s="15">
        <v>-1.1000000000000001</v>
      </c>
      <c r="T2616" s="71" t="s">
        <v>2467</v>
      </c>
      <c r="U2616" s="71"/>
    </row>
    <row r="2617" spans="1:21" ht="12.75" customHeight="1">
      <c r="A2617" s="2"/>
      <c r="B2617" s="5" t="s">
        <v>18</v>
      </c>
      <c r="C2617" s="14"/>
      <c r="D2617" s="14"/>
      <c r="E2617" s="14"/>
      <c r="F2617" s="53" t="s">
        <v>18</v>
      </c>
      <c r="G2617" s="14"/>
      <c r="H2617" s="53" t="s">
        <v>18</v>
      </c>
      <c r="I2617" s="5" t="s">
        <v>23</v>
      </c>
      <c r="J2617" s="13" t="s">
        <v>3104</v>
      </c>
      <c r="K2617" s="13" t="s">
        <v>170</v>
      </c>
      <c r="L2617" s="14">
        <v>1512</v>
      </c>
      <c r="M2617" s="14">
        <v>1516</v>
      </c>
      <c r="N2617" s="14">
        <v>1623</v>
      </c>
      <c r="O2617" s="72">
        <v>1502</v>
      </c>
      <c r="P2617" s="72"/>
      <c r="Q2617" s="70" t="s">
        <v>69</v>
      </c>
      <c r="R2617" s="70"/>
      <c r="S2617" s="15">
        <v>-0.9</v>
      </c>
      <c r="T2617" s="71" t="s">
        <v>2467</v>
      </c>
      <c r="U2617" s="71"/>
    </row>
    <row r="2618" spans="1:21" ht="12.75" customHeight="1">
      <c r="A2618" s="2"/>
      <c r="B2618" s="5" t="s">
        <v>18</v>
      </c>
      <c r="C2618" s="14"/>
      <c r="D2618" s="14"/>
      <c r="E2618" s="14"/>
      <c r="F2618" s="53" t="s">
        <v>18</v>
      </c>
      <c r="G2618" s="14"/>
      <c r="H2618" s="53" t="s">
        <v>18</v>
      </c>
      <c r="I2618" s="5" t="s">
        <v>23</v>
      </c>
      <c r="J2618" s="13" t="s">
        <v>3105</v>
      </c>
      <c r="K2618" s="13" t="s">
        <v>170</v>
      </c>
      <c r="L2618" s="14">
        <v>10278</v>
      </c>
      <c r="M2618" s="14">
        <v>10845</v>
      </c>
      <c r="N2618" s="14">
        <v>16328</v>
      </c>
      <c r="O2618" s="72">
        <v>11080</v>
      </c>
      <c r="P2618" s="72"/>
      <c r="Q2618" s="70" t="s">
        <v>69</v>
      </c>
      <c r="R2618" s="70"/>
      <c r="S2618" s="15">
        <v>2.2000000000000002</v>
      </c>
      <c r="T2618" s="71" t="s">
        <v>2467</v>
      </c>
      <c r="U2618" s="71"/>
    </row>
    <row r="2619" spans="1:21">
      <c r="A2619" s="2"/>
      <c r="B2619" s="5" t="s">
        <v>29</v>
      </c>
      <c r="C2619" s="14">
        <v>44560476564</v>
      </c>
      <c r="D2619" s="14">
        <v>57115322516</v>
      </c>
      <c r="E2619" s="14">
        <f t="shared" ref="E2619:E2620" si="610">D2619-C2619</f>
        <v>12554845952</v>
      </c>
      <c r="F2619" s="53">
        <f t="shared" ref="F2619:F2620" si="611">IFERROR((D2619/C2619-1)*100,0)</f>
        <v>28.174846680484002</v>
      </c>
      <c r="G2619" s="14">
        <v>70794868904</v>
      </c>
      <c r="H2619" s="53">
        <v>80.7</v>
      </c>
      <c r="I2619" s="5" t="s">
        <v>18</v>
      </c>
      <c r="J2619" s="13" t="s">
        <v>18</v>
      </c>
      <c r="K2619" s="13" t="s">
        <v>18</v>
      </c>
      <c r="L2619" s="14"/>
      <c r="M2619" s="14"/>
      <c r="N2619" s="14"/>
      <c r="O2619" s="72"/>
      <c r="P2619" s="72"/>
      <c r="Q2619" s="70" t="s">
        <v>18</v>
      </c>
      <c r="R2619" s="70"/>
      <c r="S2619" s="12" t="s">
        <v>18</v>
      </c>
      <c r="T2619" s="71" t="s">
        <v>18</v>
      </c>
      <c r="U2619" s="71"/>
    </row>
    <row r="2620" spans="1:21" ht="25.5">
      <c r="A2620" s="13" t="s">
        <v>3106</v>
      </c>
      <c r="B2620" s="5" t="s">
        <v>213</v>
      </c>
      <c r="C2620" s="14">
        <v>251843421</v>
      </c>
      <c r="D2620" s="14">
        <v>93985332</v>
      </c>
      <c r="E2620" s="14">
        <f t="shared" si="610"/>
        <v>-157858089</v>
      </c>
      <c r="F2620" s="53">
        <f t="shared" si="611"/>
        <v>-62.681045378588628</v>
      </c>
      <c r="G2620" s="14">
        <v>300729424</v>
      </c>
      <c r="H2620" s="53">
        <v>31.3</v>
      </c>
      <c r="I2620" s="5" t="s">
        <v>18</v>
      </c>
      <c r="J2620" s="13" t="s">
        <v>18</v>
      </c>
      <c r="K2620" s="13" t="s">
        <v>18</v>
      </c>
      <c r="L2620" s="14"/>
      <c r="M2620" s="14"/>
      <c r="N2620" s="14"/>
      <c r="O2620" s="72"/>
      <c r="P2620" s="72"/>
      <c r="Q2620" s="70" t="s">
        <v>18</v>
      </c>
      <c r="R2620" s="70"/>
      <c r="S2620" s="12" t="s">
        <v>18</v>
      </c>
      <c r="T2620" s="71" t="s">
        <v>18</v>
      </c>
      <c r="U2620" s="71"/>
    </row>
    <row r="2621" spans="1:21" ht="12.75" customHeight="1">
      <c r="A2621" s="13" t="s">
        <v>3097</v>
      </c>
      <c r="B2621" s="5" t="s">
        <v>18</v>
      </c>
      <c r="C2621" s="14"/>
      <c r="D2621" s="14"/>
      <c r="E2621" s="14"/>
      <c r="F2621" s="53" t="s">
        <v>18</v>
      </c>
      <c r="G2621" s="14"/>
      <c r="H2621" s="53" t="s">
        <v>18</v>
      </c>
      <c r="I2621" s="5" t="s">
        <v>23</v>
      </c>
      <c r="J2621" s="13" t="s">
        <v>3107</v>
      </c>
      <c r="K2621" s="13" t="s">
        <v>3108</v>
      </c>
      <c r="L2621" s="14">
        <v>1170</v>
      </c>
      <c r="M2621" s="14">
        <v>819</v>
      </c>
      <c r="N2621" s="14">
        <v>555</v>
      </c>
      <c r="O2621" s="72">
        <v>798</v>
      </c>
      <c r="P2621" s="72"/>
      <c r="Q2621" s="74">
        <v>68.2</v>
      </c>
      <c r="R2621" s="74"/>
      <c r="S2621" s="15">
        <v>-2.6</v>
      </c>
      <c r="T2621" s="71" t="s">
        <v>2467</v>
      </c>
      <c r="U2621" s="71"/>
    </row>
    <row r="2622" spans="1:21">
      <c r="A2622" s="13" t="s">
        <v>3097</v>
      </c>
      <c r="B2622" s="2"/>
      <c r="C2622" s="2"/>
      <c r="D2622" s="2"/>
      <c r="E2622" s="2"/>
      <c r="F2622" s="63"/>
      <c r="G2622" s="2"/>
      <c r="H2622" s="63"/>
      <c r="I2622" s="2"/>
      <c r="J2622" s="2"/>
      <c r="K2622" s="2"/>
      <c r="L2622" s="2"/>
      <c r="M2622" s="2"/>
      <c r="N2622" s="2"/>
      <c r="O2622" s="2"/>
      <c r="P2622" s="2"/>
      <c r="Q2622" s="2"/>
      <c r="R2622" s="2"/>
      <c r="S2622" s="2"/>
      <c r="T2622" s="71"/>
      <c r="U2622" s="71"/>
    </row>
    <row r="2623" spans="1:21" ht="12.75" customHeight="1">
      <c r="A2623" s="2"/>
      <c r="B2623" s="5" t="s">
        <v>18</v>
      </c>
      <c r="C2623" s="14"/>
      <c r="D2623" s="14"/>
      <c r="E2623" s="14"/>
      <c r="F2623" s="53" t="s">
        <v>18</v>
      </c>
      <c r="G2623" s="14"/>
      <c r="H2623" s="53" t="s">
        <v>18</v>
      </c>
      <c r="I2623" s="5" t="s">
        <v>23</v>
      </c>
      <c r="J2623" s="13" t="s">
        <v>3109</v>
      </c>
      <c r="K2623" s="13" t="s">
        <v>3110</v>
      </c>
      <c r="L2623" s="14">
        <v>870</v>
      </c>
      <c r="M2623" s="14">
        <v>609</v>
      </c>
      <c r="N2623" s="14">
        <v>655</v>
      </c>
      <c r="O2623" s="72">
        <v>639</v>
      </c>
      <c r="P2623" s="72"/>
      <c r="Q2623" s="74">
        <v>73.400000000000006</v>
      </c>
      <c r="R2623" s="74"/>
      <c r="S2623" s="15">
        <v>4.9000000000000004</v>
      </c>
      <c r="T2623" s="71" t="s">
        <v>2467</v>
      </c>
      <c r="U2623" s="71"/>
    </row>
    <row r="2624" spans="1:21" ht="25.5">
      <c r="A2624" s="2"/>
      <c r="B2624" s="5" t="s">
        <v>18</v>
      </c>
      <c r="C2624" s="14"/>
      <c r="D2624" s="14"/>
      <c r="E2624" s="14"/>
      <c r="F2624" s="53" t="s">
        <v>18</v>
      </c>
      <c r="G2624" s="14"/>
      <c r="H2624" s="53" t="s">
        <v>18</v>
      </c>
      <c r="I2624" s="5" t="s">
        <v>23</v>
      </c>
      <c r="J2624" s="13" t="s">
        <v>3111</v>
      </c>
      <c r="K2624" s="13" t="s">
        <v>3112</v>
      </c>
      <c r="L2624" s="14">
        <v>900</v>
      </c>
      <c r="M2624" s="14">
        <v>630</v>
      </c>
      <c r="N2624" s="14">
        <v>599</v>
      </c>
      <c r="O2624" s="72">
        <v>102</v>
      </c>
      <c r="P2624" s="72"/>
      <c r="Q2624" s="74">
        <v>11.3</v>
      </c>
      <c r="R2624" s="74"/>
      <c r="S2624" s="15">
        <v>-83.8</v>
      </c>
      <c r="T2624" s="71" t="s">
        <v>3628</v>
      </c>
      <c r="U2624" s="71"/>
    </row>
    <row r="2625" spans="1:21">
      <c r="A2625" s="2"/>
      <c r="B2625" s="5" t="s">
        <v>18</v>
      </c>
      <c r="C2625" s="14"/>
      <c r="D2625" s="14"/>
      <c r="E2625" s="14"/>
      <c r="F2625" s="53" t="s">
        <v>18</v>
      </c>
      <c r="G2625" s="14"/>
      <c r="H2625" s="53" t="s">
        <v>18</v>
      </c>
      <c r="I2625" s="5" t="s">
        <v>23</v>
      </c>
      <c r="J2625" s="13" t="s">
        <v>3113</v>
      </c>
      <c r="K2625" s="13" t="s">
        <v>3114</v>
      </c>
      <c r="L2625" s="14">
        <v>15000</v>
      </c>
      <c r="M2625" s="14">
        <v>11500</v>
      </c>
      <c r="N2625" s="19" t="s">
        <v>3472</v>
      </c>
      <c r="O2625" s="72">
        <v>3627</v>
      </c>
      <c r="P2625" s="72"/>
      <c r="Q2625" s="74">
        <v>24.2</v>
      </c>
      <c r="R2625" s="74"/>
      <c r="S2625" s="15">
        <v>-68.5</v>
      </c>
      <c r="T2625" s="71" t="s">
        <v>3629</v>
      </c>
      <c r="U2625" s="71"/>
    </row>
    <row r="2626" spans="1:21">
      <c r="A2626" s="2"/>
      <c r="B2626" s="5" t="s">
        <v>29</v>
      </c>
      <c r="C2626" s="14">
        <v>251843421</v>
      </c>
      <c r="D2626" s="14">
        <v>93985332</v>
      </c>
      <c r="E2626" s="14">
        <f t="shared" ref="E2626:E2627" si="612">D2626-C2626</f>
        <v>-157858089</v>
      </c>
      <c r="F2626" s="53">
        <f t="shared" ref="F2626:F2627" si="613">IFERROR((D2626/C2626-1)*100,0)</f>
        <v>-62.681045378588628</v>
      </c>
      <c r="G2626" s="14">
        <v>300729424</v>
      </c>
      <c r="H2626" s="53">
        <v>31.3</v>
      </c>
      <c r="I2626" s="5" t="s">
        <v>18</v>
      </c>
      <c r="J2626" s="13" t="s">
        <v>18</v>
      </c>
      <c r="K2626" s="13" t="s">
        <v>18</v>
      </c>
      <c r="L2626" s="14"/>
      <c r="M2626" s="14"/>
      <c r="N2626" s="14"/>
      <c r="O2626" s="72"/>
      <c r="P2626" s="72"/>
      <c r="Q2626" s="70" t="s">
        <v>18</v>
      </c>
      <c r="R2626" s="70"/>
      <c r="S2626" s="12" t="s">
        <v>18</v>
      </c>
      <c r="T2626" s="71" t="s">
        <v>18</v>
      </c>
      <c r="U2626" s="71"/>
    </row>
    <row r="2627" spans="1:21">
      <c r="A2627" s="13" t="s">
        <v>3115</v>
      </c>
      <c r="B2627" s="5" t="s">
        <v>213</v>
      </c>
      <c r="C2627" s="14">
        <v>2065234601</v>
      </c>
      <c r="D2627" s="14">
        <v>2971904541</v>
      </c>
      <c r="E2627" s="14">
        <f t="shared" si="612"/>
        <v>906669940</v>
      </c>
      <c r="F2627" s="53">
        <f t="shared" si="613"/>
        <v>43.901547047535637</v>
      </c>
      <c r="G2627" s="14">
        <v>3913990670</v>
      </c>
      <c r="H2627" s="53">
        <v>75.900000000000006</v>
      </c>
      <c r="I2627" s="5" t="s">
        <v>18</v>
      </c>
      <c r="J2627" s="13" t="s">
        <v>18</v>
      </c>
      <c r="K2627" s="13" t="s">
        <v>18</v>
      </c>
      <c r="L2627" s="14"/>
      <c r="M2627" s="14"/>
      <c r="N2627" s="14"/>
      <c r="O2627" s="72"/>
      <c r="P2627" s="72"/>
      <c r="Q2627" s="70" t="s">
        <v>18</v>
      </c>
      <c r="R2627" s="70"/>
      <c r="S2627" s="12" t="s">
        <v>18</v>
      </c>
      <c r="T2627" s="71" t="s">
        <v>18</v>
      </c>
      <c r="U2627" s="71"/>
    </row>
    <row r="2628" spans="1:21" ht="25.5">
      <c r="A2628" s="13" t="s">
        <v>3090</v>
      </c>
      <c r="B2628" s="5" t="s">
        <v>18</v>
      </c>
      <c r="C2628" s="14"/>
      <c r="D2628" s="14"/>
      <c r="E2628" s="14"/>
      <c r="F2628" s="53" t="s">
        <v>18</v>
      </c>
      <c r="G2628" s="14"/>
      <c r="H2628" s="53" t="s">
        <v>18</v>
      </c>
      <c r="I2628" s="5" t="s">
        <v>23</v>
      </c>
      <c r="J2628" s="13" t="s">
        <v>3116</v>
      </c>
      <c r="K2628" s="13" t="s">
        <v>1560</v>
      </c>
      <c r="L2628" s="14">
        <v>10300</v>
      </c>
      <c r="M2628" s="14">
        <v>10060</v>
      </c>
      <c r="N2628" s="14">
        <v>8314</v>
      </c>
      <c r="O2628" s="72">
        <v>2900</v>
      </c>
      <c r="P2628" s="72"/>
      <c r="Q2628" s="70" t="s">
        <v>69</v>
      </c>
      <c r="R2628" s="70"/>
      <c r="S2628" s="15">
        <v>-71.2</v>
      </c>
      <c r="T2628" s="71" t="s">
        <v>3630</v>
      </c>
      <c r="U2628" s="71"/>
    </row>
    <row r="2629" spans="1:21" ht="25.5" customHeight="1">
      <c r="A2629" s="2"/>
      <c r="B2629" s="5" t="s">
        <v>18</v>
      </c>
      <c r="C2629" s="14"/>
      <c r="D2629" s="14"/>
      <c r="E2629" s="14"/>
      <c r="F2629" s="53" t="s">
        <v>18</v>
      </c>
      <c r="G2629" s="14"/>
      <c r="H2629" s="53" t="s">
        <v>18</v>
      </c>
      <c r="I2629" s="5" t="s">
        <v>23</v>
      </c>
      <c r="J2629" s="13" t="s">
        <v>3116</v>
      </c>
      <c r="K2629" s="13" t="s">
        <v>1561</v>
      </c>
      <c r="L2629" s="14">
        <v>4500</v>
      </c>
      <c r="M2629" s="14">
        <v>4410</v>
      </c>
      <c r="N2629" s="14">
        <v>3533</v>
      </c>
      <c r="O2629" s="72">
        <v>1233</v>
      </c>
      <c r="P2629" s="72"/>
      <c r="Q2629" s="70" t="s">
        <v>69</v>
      </c>
      <c r="R2629" s="70"/>
      <c r="S2629" s="15">
        <v>-72</v>
      </c>
      <c r="T2629" s="71" t="s">
        <v>3630</v>
      </c>
      <c r="U2629" s="71"/>
    </row>
    <row r="2630" spans="1:21" ht="25.5" customHeight="1">
      <c r="A2630" s="2"/>
      <c r="B2630" s="5" t="s">
        <v>18</v>
      </c>
      <c r="C2630" s="14"/>
      <c r="D2630" s="14"/>
      <c r="E2630" s="14"/>
      <c r="F2630" s="53" t="s">
        <v>18</v>
      </c>
      <c r="G2630" s="14"/>
      <c r="H2630" s="53" t="s">
        <v>18</v>
      </c>
      <c r="I2630" s="5" t="s">
        <v>23</v>
      </c>
      <c r="J2630" s="13" t="s">
        <v>3116</v>
      </c>
      <c r="K2630" s="13" t="s">
        <v>1562</v>
      </c>
      <c r="L2630" s="14">
        <v>985700</v>
      </c>
      <c r="M2630" s="14">
        <v>956129</v>
      </c>
      <c r="N2630" s="14">
        <v>877914</v>
      </c>
      <c r="O2630" s="72">
        <v>155167</v>
      </c>
      <c r="P2630" s="72"/>
      <c r="Q2630" s="70" t="s">
        <v>69</v>
      </c>
      <c r="R2630" s="70"/>
      <c r="S2630" s="15">
        <v>-83.8</v>
      </c>
      <c r="T2630" s="71" t="s">
        <v>3630</v>
      </c>
      <c r="U2630" s="71"/>
    </row>
    <row r="2631" spans="1:21" ht="25.5" customHeight="1">
      <c r="A2631" s="2"/>
      <c r="B2631" s="5" t="s">
        <v>18</v>
      </c>
      <c r="C2631" s="14"/>
      <c r="D2631" s="14"/>
      <c r="E2631" s="14"/>
      <c r="F2631" s="53" t="s">
        <v>18</v>
      </c>
      <c r="G2631" s="14"/>
      <c r="H2631" s="53" t="s">
        <v>18</v>
      </c>
      <c r="I2631" s="5" t="s">
        <v>23</v>
      </c>
      <c r="J2631" s="13" t="s">
        <v>3116</v>
      </c>
      <c r="K2631" s="13" t="s">
        <v>247</v>
      </c>
      <c r="L2631" s="14">
        <v>4120000</v>
      </c>
      <c r="M2631" s="14">
        <v>4037600</v>
      </c>
      <c r="N2631" s="14">
        <v>4185049</v>
      </c>
      <c r="O2631" s="72">
        <v>964333</v>
      </c>
      <c r="P2631" s="72"/>
      <c r="Q2631" s="70" t="s">
        <v>69</v>
      </c>
      <c r="R2631" s="70"/>
      <c r="S2631" s="15">
        <v>-76.099999999999994</v>
      </c>
      <c r="T2631" s="71" t="s">
        <v>3630</v>
      </c>
      <c r="U2631" s="71"/>
    </row>
    <row r="2632" spans="1:21">
      <c r="A2632" s="2"/>
      <c r="B2632" s="5" t="s">
        <v>18</v>
      </c>
      <c r="C2632" s="14"/>
      <c r="D2632" s="14"/>
      <c r="E2632" s="14"/>
      <c r="F2632" s="53" t="s">
        <v>18</v>
      </c>
      <c r="G2632" s="14"/>
      <c r="H2632" s="53" t="s">
        <v>18</v>
      </c>
      <c r="I2632" s="5" t="s">
        <v>23</v>
      </c>
      <c r="J2632" s="13" t="s">
        <v>3117</v>
      </c>
      <c r="K2632" s="13" t="s">
        <v>3118</v>
      </c>
      <c r="L2632" s="14">
        <v>17000000</v>
      </c>
      <c r="M2632" s="14">
        <v>12750000</v>
      </c>
      <c r="N2632" s="14">
        <v>10245309</v>
      </c>
      <c r="O2632" s="72">
        <v>10847249</v>
      </c>
      <c r="P2632" s="72"/>
      <c r="Q2632" s="74">
        <v>63.8</v>
      </c>
      <c r="R2632" s="74"/>
      <c r="S2632" s="15">
        <v>-14.9</v>
      </c>
      <c r="T2632" s="71" t="s">
        <v>3625</v>
      </c>
      <c r="U2632" s="71"/>
    </row>
    <row r="2633" spans="1:21">
      <c r="A2633" s="2"/>
      <c r="B2633" s="5" t="s">
        <v>18</v>
      </c>
      <c r="C2633" s="14"/>
      <c r="D2633" s="14"/>
      <c r="E2633" s="14"/>
      <c r="F2633" s="53" t="s">
        <v>18</v>
      </c>
      <c r="G2633" s="14"/>
      <c r="H2633" s="53" t="s">
        <v>18</v>
      </c>
      <c r="I2633" s="5" t="s">
        <v>23</v>
      </c>
      <c r="J2633" s="13" t="s">
        <v>3117</v>
      </c>
      <c r="K2633" s="13" t="s">
        <v>3119</v>
      </c>
      <c r="L2633" s="14">
        <v>1800000</v>
      </c>
      <c r="M2633" s="14">
        <v>1350000</v>
      </c>
      <c r="N2633" s="14">
        <v>1119646</v>
      </c>
      <c r="O2633" s="72">
        <v>930866</v>
      </c>
      <c r="P2633" s="72"/>
      <c r="Q2633" s="74">
        <v>51.7</v>
      </c>
      <c r="R2633" s="74"/>
      <c r="S2633" s="15">
        <v>-31</v>
      </c>
      <c r="T2633" s="71" t="s">
        <v>3623</v>
      </c>
      <c r="U2633" s="71"/>
    </row>
    <row r="2634" spans="1:21" ht="25.5">
      <c r="A2634" s="2"/>
      <c r="B2634" s="5" t="s">
        <v>18</v>
      </c>
      <c r="C2634" s="14"/>
      <c r="D2634" s="14"/>
      <c r="E2634" s="14"/>
      <c r="F2634" s="53" t="s">
        <v>18</v>
      </c>
      <c r="G2634" s="14"/>
      <c r="H2634" s="53" t="s">
        <v>18</v>
      </c>
      <c r="I2634" s="5" t="s">
        <v>23</v>
      </c>
      <c r="J2634" s="13" t="s">
        <v>3120</v>
      </c>
      <c r="K2634" s="13" t="s">
        <v>3121</v>
      </c>
      <c r="L2634" s="14">
        <v>1300</v>
      </c>
      <c r="M2634" s="14">
        <v>1304</v>
      </c>
      <c r="N2634" s="14">
        <v>1308</v>
      </c>
      <c r="O2634" s="72">
        <v>1275</v>
      </c>
      <c r="P2634" s="72"/>
      <c r="Q2634" s="70" t="s">
        <v>69</v>
      </c>
      <c r="R2634" s="70"/>
      <c r="S2634" s="15">
        <v>-2.2000000000000002</v>
      </c>
      <c r="T2634" s="71" t="s">
        <v>3631</v>
      </c>
      <c r="U2634" s="71"/>
    </row>
    <row r="2635" spans="1:21" ht="25.5">
      <c r="A2635" s="2"/>
      <c r="B2635" s="5" t="s">
        <v>18</v>
      </c>
      <c r="C2635" s="14"/>
      <c r="D2635" s="14"/>
      <c r="E2635" s="14"/>
      <c r="F2635" s="53" t="s">
        <v>18</v>
      </c>
      <c r="G2635" s="14"/>
      <c r="H2635" s="53" t="s">
        <v>18</v>
      </c>
      <c r="I2635" s="5" t="s">
        <v>23</v>
      </c>
      <c r="J2635" s="13" t="s">
        <v>3122</v>
      </c>
      <c r="K2635" s="13" t="s">
        <v>232</v>
      </c>
      <c r="L2635" s="14">
        <v>20</v>
      </c>
      <c r="M2635" s="14">
        <v>15</v>
      </c>
      <c r="N2635" s="14">
        <v>10</v>
      </c>
      <c r="O2635" s="72">
        <v>0</v>
      </c>
      <c r="P2635" s="72"/>
      <c r="Q2635" s="70" t="s">
        <v>26</v>
      </c>
      <c r="R2635" s="70"/>
      <c r="S2635" s="12" t="s">
        <v>26</v>
      </c>
      <c r="T2635" s="71" t="s">
        <v>3625</v>
      </c>
      <c r="U2635" s="71"/>
    </row>
    <row r="2636" spans="1:21" ht="24" customHeight="1">
      <c r="A2636" s="2"/>
      <c r="B2636" s="5" t="s">
        <v>18</v>
      </c>
      <c r="C2636" s="14"/>
      <c r="D2636" s="14"/>
      <c r="E2636" s="14"/>
      <c r="F2636" s="53" t="s">
        <v>18</v>
      </c>
      <c r="G2636" s="14"/>
      <c r="H2636" s="53" t="s">
        <v>18</v>
      </c>
      <c r="I2636" s="5" t="s">
        <v>23</v>
      </c>
      <c r="J2636" s="13" t="s">
        <v>3123</v>
      </c>
      <c r="K2636" s="13" t="s">
        <v>3121</v>
      </c>
      <c r="L2636" s="14">
        <v>11500</v>
      </c>
      <c r="M2636" s="14">
        <v>11500</v>
      </c>
      <c r="N2636" s="14">
        <v>11789</v>
      </c>
      <c r="O2636" s="72">
        <v>11002</v>
      </c>
      <c r="P2636" s="72"/>
      <c r="Q2636" s="70" t="s">
        <v>69</v>
      </c>
      <c r="R2636" s="70"/>
      <c r="S2636" s="15">
        <v>-4.3</v>
      </c>
      <c r="T2636" s="71" t="s">
        <v>3632</v>
      </c>
      <c r="U2636" s="71"/>
    </row>
    <row r="2637" spans="1:21" ht="25.5">
      <c r="A2637" s="2"/>
      <c r="B2637" s="5" t="s">
        <v>18</v>
      </c>
      <c r="C2637" s="14"/>
      <c r="D2637" s="14"/>
      <c r="E2637" s="14"/>
      <c r="F2637" s="53" t="s">
        <v>18</v>
      </c>
      <c r="G2637" s="14"/>
      <c r="H2637" s="53" t="s">
        <v>18</v>
      </c>
      <c r="I2637" s="5" t="s">
        <v>23</v>
      </c>
      <c r="J2637" s="13" t="s">
        <v>3124</v>
      </c>
      <c r="K2637" s="13" t="s">
        <v>3125</v>
      </c>
      <c r="L2637" s="14">
        <v>100</v>
      </c>
      <c r="M2637" s="14">
        <v>80</v>
      </c>
      <c r="N2637" s="14">
        <v>49</v>
      </c>
      <c r="O2637" s="72">
        <v>28</v>
      </c>
      <c r="P2637" s="72"/>
      <c r="Q2637" s="74">
        <v>28</v>
      </c>
      <c r="R2637" s="74"/>
      <c r="S2637" s="15">
        <v>-65</v>
      </c>
      <c r="T2637" s="71" t="s">
        <v>3625</v>
      </c>
      <c r="U2637" s="71"/>
    </row>
    <row r="2638" spans="1:21" ht="12.75" customHeight="1">
      <c r="A2638" s="2"/>
      <c r="B2638" s="5" t="s">
        <v>18</v>
      </c>
      <c r="C2638" s="14"/>
      <c r="D2638" s="14"/>
      <c r="E2638" s="14"/>
      <c r="F2638" s="53" t="s">
        <v>18</v>
      </c>
      <c r="G2638" s="14"/>
      <c r="H2638" s="53" t="s">
        <v>18</v>
      </c>
      <c r="I2638" s="5" t="s">
        <v>23</v>
      </c>
      <c r="J2638" s="13" t="s">
        <v>3124</v>
      </c>
      <c r="K2638" s="13" t="s">
        <v>1454</v>
      </c>
      <c r="L2638" s="14">
        <v>90</v>
      </c>
      <c r="M2638" s="14">
        <v>80</v>
      </c>
      <c r="N2638" s="14">
        <v>67</v>
      </c>
      <c r="O2638" s="72">
        <v>28</v>
      </c>
      <c r="P2638" s="72"/>
      <c r="Q2638" s="74">
        <v>31.1</v>
      </c>
      <c r="R2638" s="74"/>
      <c r="S2638" s="15">
        <v>-65</v>
      </c>
      <c r="T2638" s="71" t="s">
        <v>3625</v>
      </c>
      <c r="U2638" s="71"/>
    </row>
    <row r="2639" spans="1:21" ht="12.75" customHeight="1">
      <c r="A2639" s="2"/>
      <c r="B2639" s="5" t="s">
        <v>18</v>
      </c>
      <c r="C2639" s="14"/>
      <c r="D2639" s="14"/>
      <c r="E2639" s="14"/>
      <c r="F2639" s="53" t="s">
        <v>18</v>
      </c>
      <c r="G2639" s="14"/>
      <c r="H2639" s="53" t="s">
        <v>18</v>
      </c>
      <c r="I2639" s="5" t="s">
        <v>23</v>
      </c>
      <c r="J2639" s="13" t="s">
        <v>3126</v>
      </c>
      <c r="K2639" s="13" t="s">
        <v>3127</v>
      </c>
      <c r="L2639" s="14">
        <v>500</v>
      </c>
      <c r="M2639" s="14">
        <v>500</v>
      </c>
      <c r="N2639" s="14">
        <v>729</v>
      </c>
      <c r="O2639" s="72">
        <v>333</v>
      </c>
      <c r="P2639" s="72"/>
      <c r="Q2639" s="70" t="s">
        <v>69</v>
      </c>
      <c r="R2639" s="70"/>
      <c r="S2639" s="15">
        <v>-33.4</v>
      </c>
      <c r="T2639" s="71" t="s">
        <v>3625</v>
      </c>
      <c r="U2639" s="71"/>
    </row>
    <row r="2640" spans="1:21">
      <c r="A2640" s="2"/>
      <c r="B2640" s="5" t="s">
        <v>29</v>
      </c>
      <c r="C2640" s="14">
        <v>2065234601</v>
      </c>
      <c r="D2640" s="14">
        <v>2971904541</v>
      </c>
      <c r="E2640" s="14">
        <f t="shared" ref="E2640:E2641" si="614">D2640-C2640</f>
        <v>906669940</v>
      </c>
      <c r="F2640" s="53">
        <f t="shared" ref="F2640:F2641" si="615">IFERROR((D2640/C2640-1)*100,0)</f>
        <v>43.901547047535637</v>
      </c>
      <c r="G2640" s="14">
        <v>3913990670</v>
      </c>
      <c r="H2640" s="53">
        <v>75.900000000000006</v>
      </c>
      <c r="I2640" s="5" t="s">
        <v>18</v>
      </c>
      <c r="J2640" s="13" t="s">
        <v>18</v>
      </c>
      <c r="K2640" s="13" t="s">
        <v>18</v>
      </c>
      <c r="L2640" s="14"/>
      <c r="M2640" s="14"/>
      <c r="N2640" s="14"/>
      <c r="O2640" s="72"/>
      <c r="P2640" s="72"/>
      <c r="Q2640" s="70" t="s">
        <v>18</v>
      </c>
      <c r="R2640" s="70"/>
      <c r="S2640" s="12" t="s">
        <v>18</v>
      </c>
      <c r="T2640" s="71" t="s">
        <v>18</v>
      </c>
      <c r="U2640" s="71"/>
    </row>
    <row r="2641" spans="1:21">
      <c r="A2641" s="13" t="s">
        <v>3128</v>
      </c>
      <c r="B2641" s="5" t="s">
        <v>213</v>
      </c>
      <c r="C2641" s="14">
        <v>408539733</v>
      </c>
      <c r="D2641" s="14">
        <v>817852701</v>
      </c>
      <c r="E2641" s="14">
        <f t="shared" si="614"/>
        <v>409312968</v>
      </c>
      <c r="F2641" s="53">
        <f t="shared" si="615"/>
        <v>100.18926800444157</v>
      </c>
      <c r="G2641" s="14">
        <v>985991630</v>
      </c>
      <c r="H2641" s="53">
        <v>82.9</v>
      </c>
      <c r="I2641" s="5" t="s">
        <v>18</v>
      </c>
      <c r="J2641" s="13" t="s">
        <v>18</v>
      </c>
      <c r="K2641" s="13" t="s">
        <v>18</v>
      </c>
      <c r="L2641" s="14"/>
      <c r="M2641" s="14"/>
      <c r="N2641" s="14"/>
      <c r="O2641" s="72"/>
      <c r="P2641" s="72"/>
      <c r="Q2641" s="70" t="s">
        <v>18</v>
      </c>
      <c r="R2641" s="70"/>
      <c r="S2641" s="12" t="s">
        <v>18</v>
      </c>
      <c r="T2641" s="71" t="s">
        <v>18</v>
      </c>
      <c r="U2641" s="71"/>
    </row>
    <row r="2642" spans="1:21" ht="25.5">
      <c r="A2642" s="13" t="s">
        <v>3100</v>
      </c>
      <c r="B2642" s="5" t="s">
        <v>18</v>
      </c>
      <c r="C2642" s="14"/>
      <c r="D2642" s="14"/>
      <c r="E2642" s="14"/>
      <c r="F2642" s="53" t="s">
        <v>18</v>
      </c>
      <c r="G2642" s="14"/>
      <c r="H2642" s="53" t="s">
        <v>18</v>
      </c>
      <c r="I2642" s="5" t="s">
        <v>23</v>
      </c>
      <c r="J2642" s="13" t="s">
        <v>3129</v>
      </c>
      <c r="K2642" s="13" t="s">
        <v>3130</v>
      </c>
      <c r="L2642" s="14">
        <v>547825</v>
      </c>
      <c r="M2642" s="14">
        <v>547825</v>
      </c>
      <c r="N2642" s="19" t="s">
        <v>3472</v>
      </c>
      <c r="O2642" s="72">
        <v>529104</v>
      </c>
      <c r="P2642" s="72"/>
      <c r="Q2642" s="70" t="s">
        <v>69</v>
      </c>
      <c r="R2642" s="70"/>
      <c r="S2642" s="15">
        <v>-3.4</v>
      </c>
      <c r="T2642" s="71" t="s">
        <v>2467</v>
      </c>
      <c r="U2642" s="71"/>
    </row>
    <row r="2643" spans="1:21">
      <c r="A2643" s="2"/>
      <c r="B2643" s="5" t="s">
        <v>18</v>
      </c>
      <c r="C2643" s="14"/>
      <c r="D2643" s="14"/>
      <c r="E2643" s="14"/>
      <c r="F2643" s="53" t="s">
        <v>18</v>
      </c>
      <c r="G2643" s="14"/>
      <c r="H2643" s="53" t="s">
        <v>18</v>
      </c>
      <c r="I2643" s="5" t="s">
        <v>23</v>
      </c>
      <c r="J2643" s="13" t="s">
        <v>3129</v>
      </c>
      <c r="K2643" s="13" t="s">
        <v>3131</v>
      </c>
      <c r="L2643" s="14">
        <v>391918</v>
      </c>
      <c r="M2643" s="14">
        <v>266792</v>
      </c>
      <c r="N2643" s="19" t="s">
        <v>3472</v>
      </c>
      <c r="O2643" s="72">
        <v>375165</v>
      </c>
      <c r="P2643" s="72"/>
      <c r="Q2643" s="70" t="s">
        <v>69</v>
      </c>
      <c r="R2643" s="70"/>
      <c r="S2643" s="15">
        <v>40.6</v>
      </c>
      <c r="T2643" s="71" t="s">
        <v>3623</v>
      </c>
      <c r="U2643" s="71"/>
    </row>
    <row r="2644" spans="1:21">
      <c r="A2644" s="2"/>
      <c r="B2644" s="5" t="s">
        <v>29</v>
      </c>
      <c r="C2644" s="14">
        <v>408539733</v>
      </c>
      <c r="D2644" s="14">
        <v>817852701</v>
      </c>
      <c r="E2644" s="14">
        <f t="shared" ref="E2644:E2645" si="616">D2644-C2644</f>
        <v>409312968</v>
      </c>
      <c r="F2644" s="53">
        <f t="shared" ref="F2644:F2645" si="617">IFERROR((D2644/C2644-1)*100,0)</f>
        <v>100.18926800444157</v>
      </c>
      <c r="G2644" s="14">
        <v>985991630</v>
      </c>
      <c r="H2644" s="53">
        <v>82.9</v>
      </c>
      <c r="I2644" s="5" t="s">
        <v>18</v>
      </c>
      <c r="J2644" s="13" t="s">
        <v>18</v>
      </c>
      <c r="K2644" s="13" t="s">
        <v>18</v>
      </c>
      <c r="L2644" s="14"/>
      <c r="M2644" s="14"/>
      <c r="N2644" s="14"/>
      <c r="O2644" s="72"/>
      <c r="P2644" s="72"/>
      <c r="Q2644" s="70" t="s">
        <v>18</v>
      </c>
      <c r="R2644" s="70"/>
      <c r="S2644" s="12" t="s">
        <v>18</v>
      </c>
      <c r="T2644" s="71" t="s">
        <v>18</v>
      </c>
      <c r="U2644" s="71"/>
    </row>
    <row r="2645" spans="1:21" ht="25.5">
      <c r="A2645" s="13" t="s">
        <v>3132</v>
      </c>
      <c r="B2645" s="5" t="s">
        <v>213</v>
      </c>
      <c r="C2645" s="14">
        <v>5317339603</v>
      </c>
      <c r="D2645" s="14">
        <v>7556260871</v>
      </c>
      <c r="E2645" s="14">
        <f t="shared" si="616"/>
        <v>2238921268</v>
      </c>
      <c r="F2645" s="53">
        <f t="shared" si="617"/>
        <v>42.106042403927304</v>
      </c>
      <c r="G2645" s="14">
        <v>10500684450</v>
      </c>
      <c r="H2645" s="53">
        <v>72</v>
      </c>
      <c r="I2645" s="5" t="s">
        <v>18</v>
      </c>
      <c r="J2645" s="13" t="s">
        <v>18</v>
      </c>
      <c r="K2645" s="13" t="s">
        <v>18</v>
      </c>
      <c r="L2645" s="14"/>
      <c r="M2645" s="14"/>
      <c r="N2645" s="14"/>
      <c r="O2645" s="72"/>
      <c r="P2645" s="72"/>
      <c r="Q2645" s="70" t="s">
        <v>18</v>
      </c>
      <c r="R2645" s="70"/>
      <c r="S2645" s="12" t="s">
        <v>18</v>
      </c>
      <c r="T2645" s="71" t="s">
        <v>18</v>
      </c>
      <c r="U2645" s="71"/>
    </row>
    <row r="2646" spans="1:21" ht="25.5">
      <c r="A2646" s="13" t="s">
        <v>3133</v>
      </c>
      <c r="B2646" s="5" t="s">
        <v>18</v>
      </c>
      <c r="C2646" s="14"/>
      <c r="D2646" s="14"/>
      <c r="E2646" s="14"/>
      <c r="F2646" s="53" t="s">
        <v>18</v>
      </c>
      <c r="G2646" s="14"/>
      <c r="H2646" s="53" t="s">
        <v>18</v>
      </c>
      <c r="I2646" s="5" t="s">
        <v>23</v>
      </c>
      <c r="J2646" s="13" t="s">
        <v>3086</v>
      </c>
      <c r="K2646" s="13" t="s">
        <v>3134</v>
      </c>
      <c r="L2646" s="14">
        <v>4650000</v>
      </c>
      <c r="M2646" s="14">
        <v>3500000</v>
      </c>
      <c r="N2646" s="19" t="s">
        <v>3472</v>
      </c>
      <c r="O2646" s="72">
        <v>3574757</v>
      </c>
      <c r="P2646" s="72"/>
      <c r="Q2646" s="74">
        <v>76.900000000000006</v>
      </c>
      <c r="R2646" s="74"/>
      <c r="S2646" s="15">
        <v>2.1</v>
      </c>
      <c r="T2646" s="71" t="s">
        <v>2467</v>
      </c>
      <c r="U2646" s="71"/>
    </row>
    <row r="2647" spans="1:21" ht="12.75" customHeight="1">
      <c r="A2647" s="2"/>
      <c r="B2647" s="5" t="s">
        <v>18</v>
      </c>
      <c r="C2647" s="14"/>
      <c r="D2647" s="14"/>
      <c r="E2647" s="14"/>
      <c r="F2647" s="53" t="s">
        <v>18</v>
      </c>
      <c r="G2647" s="14"/>
      <c r="H2647" s="53" t="s">
        <v>18</v>
      </c>
      <c r="I2647" s="5" t="s">
        <v>23</v>
      </c>
      <c r="J2647" s="13" t="s">
        <v>3086</v>
      </c>
      <c r="K2647" s="13" t="s">
        <v>3135</v>
      </c>
      <c r="L2647" s="14">
        <v>2300000</v>
      </c>
      <c r="M2647" s="14">
        <v>1720000</v>
      </c>
      <c r="N2647" s="19" t="s">
        <v>3472</v>
      </c>
      <c r="O2647" s="72">
        <v>1660533</v>
      </c>
      <c r="P2647" s="72"/>
      <c r="Q2647" s="74">
        <v>72.2</v>
      </c>
      <c r="R2647" s="74"/>
      <c r="S2647" s="15">
        <v>-3.5</v>
      </c>
      <c r="T2647" s="71" t="s">
        <v>2467</v>
      </c>
      <c r="U2647" s="71"/>
    </row>
    <row r="2648" spans="1:21" ht="12.75" customHeight="1">
      <c r="A2648" s="2"/>
      <c r="B2648" s="5" t="s">
        <v>18</v>
      </c>
      <c r="C2648" s="14"/>
      <c r="D2648" s="14"/>
      <c r="E2648" s="14"/>
      <c r="F2648" s="53" t="s">
        <v>18</v>
      </c>
      <c r="G2648" s="14"/>
      <c r="H2648" s="53" t="s">
        <v>18</v>
      </c>
      <c r="I2648" s="5" t="s">
        <v>23</v>
      </c>
      <c r="J2648" s="13" t="s">
        <v>3136</v>
      </c>
      <c r="K2648" s="13" t="s">
        <v>2443</v>
      </c>
      <c r="L2648" s="14">
        <v>1488</v>
      </c>
      <c r="M2648" s="14">
        <v>1116</v>
      </c>
      <c r="N2648" s="19" t="s">
        <v>3472</v>
      </c>
      <c r="O2648" s="72">
        <v>1052</v>
      </c>
      <c r="P2648" s="72"/>
      <c r="Q2648" s="74">
        <v>70.7</v>
      </c>
      <c r="R2648" s="74"/>
      <c r="S2648" s="15">
        <v>-5.7</v>
      </c>
      <c r="T2648" s="71" t="s">
        <v>2467</v>
      </c>
      <c r="U2648" s="71"/>
    </row>
    <row r="2649" spans="1:21" ht="25.5">
      <c r="A2649" s="2"/>
      <c r="B2649" s="5" t="s">
        <v>18</v>
      </c>
      <c r="C2649" s="14"/>
      <c r="D2649" s="14"/>
      <c r="E2649" s="14"/>
      <c r="F2649" s="53" t="s">
        <v>18</v>
      </c>
      <c r="G2649" s="14"/>
      <c r="H2649" s="53" t="s">
        <v>18</v>
      </c>
      <c r="I2649" s="5" t="s">
        <v>23</v>
      </c>
      <c r="J2649" s="13" t="s">
        <v>3137</v>
      </c>
      <c r="K2649" s="13" t="s">
        <v>98</v>
      </c>
      <c r="L2649" s="14">
        <v>1104000</v>
      </c>
      <c r="M2649" s="14">
        <v>828000</v>
      </c>
      <c r="N2649" s="19" t="s">
        <v>3472</v>
      </c>
      <c r="O2649" s="72">
        <v>400058</v>
      </c>
      <c r="P2649" s="72"/>
      <c r="Q2649" s="74">
        <v>36.200000000000003</v>
      </c>
      <c r="R2649" s="74"/>
      <c r="S2649" s="15">
        <v>-51.7</v>
      </c>
      <c r="T2649" s="71" t="s">
        <v>3138</v>
      </c>
      <c r="U2649" s="71"/>
    </row>
    <row r="2650" spans="1:21">
      <c r="A2650" s="2"/>
      <c r="B2650" s="5" t="s">
        <v>29</v>
      </c>
      <c r="C2650" s="14">
        <v>5317339603</v>
      </c>
      <c r="D2650" s="14">
        <v>7556260871</v>
      </c>
      <c r="E2650" s="14">
        <f t="shared" ref="E2650:E2651" si="618">D2650-C2650</f>
        <v>2238921268</v>
      </c>
      <c r="F2650" s="53">
        <f t="shared" ref="F2650:F2651" si="619">IFERROR((D2650/C2650-1)*100,0)</f>
        <v>42.106042403927304</v>
      </c>
      <c r="G2650" s="14">
        <v>10500684450</v>
      </c>
      <c r="H2650" s="53">
        <v>72</v>
      </c>
      <c r="I2650" s="5" t="s">
        <v>18</v>
      </c>
      <c r="J2650" s="13" t="s">
        <v>18</v>
      </c>
      <c r="K2650" s="13" t="s">
        <v>18</v>
      </c>
      <c r="L2650" s="14"/>
      <c r="M2650" s="14"/>
      <c r="N2650" s="14"/>
      <c r="O2650" s="72"/>
      <c r="P2650" s="72"/>
      <c r="Q2650" s="70" t="s">
        <v>18</v>
      </c>
      <c r="R2650" s="70"/>
      <c r="S2650" s="12" t="s">
        <v>18</v>
      </c>
      <c r="T2650" s="71" t="s">
        <v>18</v>
      </c>
      <c r="U2650" s="71"/>
    </row>
    <row r="2651" spans="1:21" ht="25.5">
      <c r="A2651" s="13" t="s">
        <v>3139</v>
      </c>
      <c r="B2651" s="5" t="s">
        <v>213</v>
      </c>
      <c r="C2651" s="14">
        <v>2175665</v>
      </c>
      <c r="D2651" s="14">
        <v>543737</v>
      </c>
      <c r="E2651" s="14">
        <f t="shared" si="618"/>
        <v>-1631928</v>
      </c>
      <c r="F2651" s="53">
        <f t="shared" si="619"/>
        <v>-75.008238860302484</v>
      </c>
      <c r="G2651" s="14">
        <v>6518200</v>
      </c>
      <c r="H2651" s="53">
        <v>8.3000000000000007</v>
      </c>
      <c r="I2651" s="5" t="s">
        <v>18</v>
      </c>
      <c r="J2651" s="13" t="s">
        <v>18</v>
      </c>
      <c r="K2651" s="13" t="s">
        <v>18</v>
      </c>
      <c r="L2651" s="14"/>
      <c r="M2651" s="14"/>
      <c r="N2651" s="14"/>
      <c r="O2651" s="72"/>
      <c r="P2651" s="72"/>
      <c r="Q2651" s="70" t="s">
        <v>18</v>
      </c>
      <c r="R2651" s="70"/>
      <c r="S2651" s="12" t="s">
        <v>18</v>
      </c>
      <c r="T2651" s="71" t="s">
        <v>18</v>
      </c>
      <c r="U2651" s="71"/>
    </row>
    <row r="2652" spans="1:21">
      <c r="A2652" s="13" t="s">
        <v>3097</v>
      </c>
      <c r="B2652" s="5" t="s">
        <v>18</v>
      </c>
      <c r="C2652" s="14"/>
      <c r="D2652" s="14"/>
      <c r="E2652" s="14"/>
      <c r="F2652" s="53" t="s">
        <v>18</v>
      </c>
      <c r="G2652" s="14"/>
      <c r="H2652" s="53" t="s">
        <v>18</v>
      </c>
      <c r="I2652" s="5" t="s">
        <v>23</v>
      </c>
      <c r="J2652" s="13" t="s">
        <v>3140</v>
      </c>
      <c r="K2652" s="13" t="s">
        <v>1424</v>
      </c>
      <c r="L2652" s="14">
        <v>60</v>
      </c>
      <c r="M2652" s="14">
        <v>42</v>
      </c>
      <c r="N2652" s="14">
        <v>52</v>
      </c>
      <c r="O2652" s="72">
        <v>26</v>
      </c>
      <c r="P2652" s="72"/>
      <c r="Q2652" s="74">
        <v>43.3</v>
      </c>
      <c r="R2652" s="74"/>
      <c r="S2652" s="15">
        <v>-38.1</v>
      </c>
      <c r="T2652" s="71" t="s">
        <v>3141</v>
      </c>
      <c r="U2652" s="71"/>
    </row>
    <row r="2653" spans="1:21" ht="25.5">
      <c r="A2653" s="2"/>
      <c r="B2653" s="5" t="s">
        <v>18</v>
      </c>
      <c r="C2653" s="14"/>
      <c r="D2653" s="14"/>
      <c r="E2653" s="14"/>
      <c r="F2653" s="53" t="s">
        <v>18</v>
      </c>
      <c r="G2653" s="14"/>
      <c r="H2653" s="53" t="s">
        <v>18</v>
      </c>
      <c r="I2653" s="5" t="s">
        <v>23</v>
      </c>
      <c r="J2653" s="13" t="s">
        <v>3142</v>
      </c>
      <c r="K2653" s="13" t="s">
        <v>3143</v>
      </c>
      <c r="L2653" s="14">
        <v>35</v>
      </c>
      <c r="M2653" s="14">
        <v>24</v>
      </c>
      <c r="N2653" s="14">
        <v>15</v>
      </c>
      <c r="O2653" s="72">
        <v>0</v>
      </c>
      <c r="P2653" s="72"/>
      <c r="Q2653" s="70" t="s">
        <v>26</v>
      </c>
      <c r="R2653" s="70"/>
      <c r="S2653" s="12" t="s">
        <v>26</v>
      </c>
      <c r="T2653" s="71" t="s">
        <v>3144</v>
      </c>
      <c r="U2653" s="71"/>
    </row>
    <row r="2654" spans="1:21" ht="30.75" customHeight="1">
      <c r="A2654" s="2"/>
      <c r="B2654" s="5" t="s">
        <v>18</v>
      </c>
      <c r="C2654" s="14"/>
      <c r="D2654" s="14"/>
      <c r="E2654" s="14"/>
      <c r="F2654" s="53" t="s">
        <v>18</v>
      </c>
      <c r="G2654" s="14"/>
      <c r="H2654" s="53" t="s">
        <v>18</v>
      </c>
      <c r="I2654" s="5" t="s">
        <v>23</v>
      </c>
      <c r="J2654" s="13" t="s">
        <v>3145</v>
      </c>
      <c r="K2654" s="13" t="s">
        <v>3146</v>
      </c>
      <c r="L2654" s="14">
        <v>11</v>
      </c>
      <c r="M2654" s="14">
        <v>8</v>
      </c>
      <c r="N2654" s="14">
        <v>21</v>
      </c>
      <c r="O2654" s="72">
        <v>25</v>
      </c>
      <c r="P2654" s="72"/>
      <c r="Q2654" s="74">
        <v>227.3</v>
      </c>
      <c r="R2654" s="74"/>
      <c r="S2654" s="15">
        <v>212.5</v>
      </c>
      <c r="T2654" s="71" t="s">
        <v>3633</v>
      </c>
      <c r="U2654" s="71"/>
    </row>
    <row r="2655" spans="1:21" ht="25.5">
      <c r="A2655" s="2"/>
      <c r="B2655" s="5" t="s">
        <v>18</v>
      </c>
      <c r="C2655" s="14"/>
      <c r="D2655" s="14"/>
      <c r="E2655" s="14"/>
      <c r="F2655" s="53" t="s">
        <v>18</v>
      </c>
      <c r="G2655" s="14"/>
      <c r="H2655" s="53" t="s">
        <v>18</v>
      </c>
      <c r="I2655" s="5" t="s">
        <v>23</v>
      </c>
      <c r="J2655" s="13" t="s">
        <v>3147</v>
      </c>
      <c r="K2655" s="13" t="s">
        <v>3148</v>
      </c>
      <c r="L2655" s="14">
        <v>15</v>
      </c>
      <c r="M2655" s="14">
        <v>11</v>
      </c>
      <c r="N2655" s="14">
        <v>8</v>
      </c>
      <c r="O2655" s="72">
        <v>3</v>
      </c>
      <c r="P2655" s="72"/>
      <c r="Q2655" s="74">
        <v>20</v>
      </c>
      <c r="R2655" s="74"/>
      <c r="S2655" s="15">
        <v>-72.7</v>
      </c>
      <c r="T2655" s="71" t="s">
        <v>3625</v>
      </c>
      <c r="U2655" s="71"/>
    </row>
    <row r="2656" spans="1:21">
      <c r="A2656" s="2"/>
      <c r="B2656" s="5" t="s">
        <v>29</v>
      </c>
      <c r="C2656" s="14">
        <v>2175665</v>
      </c>
      <c r="D2656" s="14">
        <v>543737</v>
      </c>
      <c r="E2656" s="14">
        <f>D2656-C2656</f>
        <v>-1631928</v>
      </c>
      <c r="F2656" s="53">
        <f>IFERROR((D2656/C2656-1)*100,0)</f>
        <v>-75.008238860302484</v>
      </c>
      <c r="G2656" s="14">
        <v>6518200</v>
      </c>
      <c r="H2656" s="53">
        <v>8.3000000000000007</v>
      </c>
      <c r="I2656" s="5" t="s">
        <v>18</v>
      </c>
      <c r="J2656" s="13" t="s">
        <v>18</v>
      </c>
      <c r="K2656" s="13" t="s">
        <v>18</v>
      </c>
      <c r="L2656" s="14"/>
      <c r="M2656" s="14"/>
      <c r="N2656" s="14"/>
      <c r="O2656" s="72"/>
      <c r="P2656" s="72"/>
      <c r="Q2656" s="70" t="s">
        <v>18</v>
      </c>
      <c r="R2656" s="70"/>
      <c r="S2656" s="12" t="s">
        <v>18</v>
      </c>
      <c r="T2656" s="71" t="s">
        <v>18</v>
      </c>
      <c r="U2656" s="71"/>
    </row>
    <row r="2657" spans="1:21" ht="25.5">
      <c r="A2657" s="11" t="s">
        <v>3149</v>
      </c>
      <c r="B2657" s="5" t="s">
        <v>18</v>
      </c>
      <c r="C2657" s="14"/>
      <c r="D2657" s="14"/>
      <c r="E2657" s="14"/>
      <c r="F2657" s="53" t="s">
        <v>18</v>
      </c>
      <c r="G2657" s="14"/>
      <c r="H2657" s="53" t="s">
        <v>18</v>
      </c>
      <c r="I2657" s="5" t="s">
        <v>18</v>
      </c>
      <c r="J2657" s="13" t="s">
        <v>18</v>
      </c>
      <c r="K2657" s="13" t="s">
        <v>18</v>
      </c>
      <c r="L2657" s="14"/>
      <c r="M2657" s="14"/>
      <c r="N2657" s="14"/>
      <c r="O2657" s="72"/>
      <c r="P2657" s="72"/>
      <c r="Q2657" s="70" t="s">
        <v>18</v>
      </c>
      <c r="R2657" s="70"/>
      <c r="S2657" s="12" t="s">
        <v>18</v>
      </c>
      <c r="T2657" s="71" t="s">
        <v>18</v>
      </c>
      <c r="U2657" s="71"/>
    </row>
    <row r="2658" spans="1:21" ht="38.25">
      <c r="A2658" s="13" t="s">
        <v>3150</v>
      </c>
      <c r="B2658" s="5" t="s">
        <v>213</v>
      </c>
      <c r="C2658" s="14">
        <v>341193831</v>
      </c>
      <c r="D2658" s="14">
        <v>408643258</v>
      </c>
      <c r="E2658" s="14">
        <f>D2658-C2658</f>
        <v>67449427</v>
      </c>
      <c r="F2658" s="53">
        <f>IFERROR((D2658/C2658-1)*100,0)</f>
        <v>19.768653730436302</v>
      </c>
      <c r="G2658" s="14">
        <v>623542637</v>
      </c>
      <c r="H2658" s="53">
        <v>65.5</v>
      </c>
      <c r="I2658" s="5" t="s">
        <v>18</v>
      </c>
      <c r="J2658" s="13" t="s">
        <v>18</v>
      </c>
      <c r="K2658" s="13" t="s">
        <v>18</v>
      </c>
      <c r="L2658" s="14"/>
      <c r="M2658" s="14"/>
      <c r="N2658" s="14"/>
      <c r="O2658" s="72"/>
      <c r="P2658" s="72"/>
      <c r="Q2658" s="70" t="s">
        <v>18</v>
      </c>
      <c r="R2658" s="70"/>
      <c r="S2658" s="12" t="s">
        <v>18</v>
      </c>
      <c r="T2658" s="71" t="s">
        <v>18</v>
      </c>
      <c r="U2658" s="71"/>
    </row>
    <row r="2659" spans="1:21" ht="38.25">
      <c r="A2659" s="13" t="s">
        <v>3151</v>
      </c>
      <c r="B2659" s="5" t="s">
        <v>18</v>
      </c>
      <c r="C2659" s="14"/>
      <c r="D2659" s="14"/>
      <c r="E2659" s="14"/>
      <c r="F2659" s="53" t="s">
        <v>18</v>
      </c>
      <c r="G2659" s="14"/>
      <c r="H2659" s="53" t="s">
        <v>18</v>
      </c>
      <c r="I2659" s="5" t="s">
        <v>23</v>
      </c>
      <c r="J2659" s="13" t="s">
        <v>3152</v>
      </c>
      <c r="K2659" s="13" t="s">
        <v>232</v>
      </c>
      <c r="L2659" s="14">
        <v>20</v>
      </c>
      <c r="M2659" s="14">
        <v>10</v>
      </c>
      <c r="N2659" s="14">
        <v>1</v>
      </c>
      <c r="O2659" s="72">
        <v>1</v>
      </c>
      <c r="P2659" s="72"/>
      <c r="Q2659" s="74">
        <v>5</v>
      </c>
      <c r="R2659" s="74"/>
      <c r="S2659" s="15">
        <v>-90</v>
      </c>
      <c r="T2659" s="71" t="s">
        <v>3634</v>
      </c>
      <c r="U2659" s="71"/>
    </row>
    <row r="2660" spans="1:21" ht="12.75" customHeight="1">
      <c r="A2660" s="2"/>
      <c r="B2660" s="5" t="s">
        <v>18</v>
      </c>
      <c r="C2660" s="14"/>
      <c r="D2660" s="14"/>
      <c r="E2660" s="14"/>
      <c r="F2660" s="53" t="s">
        <v>18</v>
      </c>
      <c r="G2660" s="14"/>
      <c r="H2660" s="53" t="s">
        <v>18</v>
      </c>
      <c r="I2660" s="5" t="s">
        <v>23</v>
      </c>
      <c r="J2660" s="22" t="s">
        <v>3153</v>
      </c>
      <c r="K2660" s="13" t="s">
        <v>247</v>
      </c>
      <c r="L2660" s="14">
        <v>20000</v>
      </c>
      <c r="M2660" s="14">
        <v>10000</v>
      </c>
      <c r="N2660" s="14">
        <v>18450</v>
      </c>
      <c r="O2660" s="72">
        <v>1863</v>
      </c>
      <c r="P2660" s="72"/>
      <c r="Q2660" s="74">
        <v>9.3000000000000007</v>
      </c>
      <c r="R2660" s="74"/>
      <c r="S2660" s="15">
        <v>-81.400000000000006</v>
      </c>
      <c r="T2660" s="71" t="s">
        <v>3635</v>
      </c>
      <c r="U2660" s="71"/>
    </row>
    <row r="2661" spans="1:21" ht="12.75" customHeight="1">
      <c r="A2661" s="2"/>
      <c r="B2661" s="5" t="s">
        <v>18</v>
      </c>
      <c r="C2661" s="14"/>
      <c r="D2661" s="14"/>
      <c r="E2661" s="14"/>
      <c r="F2661" s="53" t="s">
        <v>18</v>
      </c>
      <c r="G2661" s="14"/>
      <c r="H2661" s="53" t="s">
        <v>18</v>
      </c>
      <c r="I2661" s="5" t="s">
        <v>23</v>
      </c>
      <c r="J2661" s="22" t="s">
        <v>3153</v>
      </c>
      <c r="K2661" s="13" t="s">
        <v>232</v>
      </c>
      <c r="L2661" s="14">
        <v>5</v>
      </c>
      <c r="M2661" s="14">
        <v>4</v>
      </c>
      <c r="N2661" s="14">
        <v>0</v>
      </c>
      <c r="O2661" s="72">
        <v>0</v>
      </c>
      <c r="P2661" s="72"/>
      <c r="Q2661" s="70" t="s">
        <v>26</v>
      </c>
      <c r="R2661" s="70"/>
      <c r="S2661" s="12" t="s">
        <v>26</v>
      </c>
      <c r="T2661" s="71" t="s">
        <v>3635</v>
      </c>
      <c r="U2661" s="71"/>
    </row>
    <row r="2662" spans="1:21">
      <c r="A2662" s="2"/>
      <c r="B2662" s="5" t="s">
        <v>18</v>
      </c>
      <c r="C2662" s="14"/>
      <c r="D2662" s="14"/>
      <c r="E2662" s="14"/>
      <c r="F2662" s="53" t="s">
        <v>18</v>
      </c>
      <c r="G2662" s="14"/>
      <c r="H2662" s="53" t="s">
        <v>18</v>
      </c>
      <c r="I2662" s="5" t="s">
        <v>23</v>
      </c>
      <c r="J2662" s="13" t="s">
        <v>3154</v>
      </c>
      <c r="K2662" s="13" t="s">
        <v>247</v>
      </c>
      <c r="L2662" s="14">
        <v>3000</v>
      </c>
      <c r="M2662" s="14">
        <v>3000</v>
      </c>
      <c r="N2662" s="14">
        <v>2933</v>
      </c>
      <c r="O2662" s="72">
        <v>3089</v>
      </c>
      <c r="P2662" s="72"/>
      <c r="Q2662" s="70" t="s">
        <v>69</v>
      </c>
      <c r="R2662" s="70"/>
      <c r="S2662" s="15">
        <v>3</v>
      </c>
      <c r="T2662" s="71" t="s">
        <v>3155</v>
      </c>
      <c r="U2662" s="71"/>
    </row>
    <row r="2663" spans="1:21" ht="25.5">
      <c r="A2663" s="2"/>
      <c r="B2663" s="5" t="s">
        <v>18</v>
      </c>
      <c r="C2663" s="14"/>
      <c r="D2663" s="14"/>
      <c r="E2663" s="14"/>
      <c r="F2663" s="53" t="s">
        <v>18</v>
      </c>
      <c r="G2663" s="14"/>
      <c r="H2663" s="53" t="s">
        <v>18</v>
      </c>
      <c r="I2663" s="5" t="s">
        <v>23</v>
      </c>
      <c r="J2663" s="13" t="s">
        <v>3156</v>
      </c>
      <c r="K2663" s="13" t="s">
        <v>247</v>
      </c>
      <c r="L2663" s="14">
        <v>1200</v>
      </c>
      <c r="M2663" s="14">
        <v>1200</v>
      </c>
      <c r="N2663" s="14">
        <v>631</v>
      </c>
      <c r="O2663" s="72">
        <v>593</v>
      </c>
      <c r="P2663" s="72"/>
      <c r="Q2663" s="70" t="s">
        <v>69</v>
      </c>
      <c r="R2663" s="70"/>
      <c r="S2663" s="15">
        <v>-50.6</v>
      </c>
      <c r="T2663" s="71" t="s">
        <v>3636</v>
      </c>
      <c r="U2663" s="71"/>
    </row>
    <row r="2664" spans="1:21" ht="25.5">
      <c r="A2664" s="2"/>
      <c r="B2664" s="5" t="s">
        <v>18</v>
      </c>
      <c r="C2664" s="14"/>
      <c r="D2664" s="14"/>
      <c r="E2664" s="14"/>
      <c r="F2664" s="53" t="s">
        <v>18</v>
      </c>
      <c r="G2664" s="14"/>
      <c r="H2664" s="53" t="s">
        <v>18</v>
      </c>
      <c r="I2664" s="5" t="s">
        <v>23</v>
      </c>
      <c r="J2664" s="13" t="s">
        <v>3157</v>
      </c>
      <c r="K2664" s="13" t="s">
        <v>232</v>
      </c>
      <c r="L2664" s="14">
        <v>5</v>
      </c>
      <c r="M2664" s="14">
        <v>3</v>
      </c>
      <c r="N2664" s="14">
        <v>1</v>
      </c>
      <c r="O2664" s="72">
        <v>1</v>
      </c>
      <c r="P2664" s="72"/>
      <c r="Q2664" s="74">
        <v>20</v>
      </c>
      <c r="R2664" s="74"/>
      <c r="S2664" s="15">
        <v>-66.7</v>
      </c>
      <c r="T2664" s="71" t="s">
        <v>3625</v>
      </c>
      <c r="U2664" s="71"/>
    </row>
    <row r="2665" spans="1:21">
      <c r="A2665" s="2"/>
      <c r="B2665" s="5" t="s">
        <v>18</v>
      </c>
      <c r="C2665" s="14"/>
      <c r="D2665" s="14"/>
      <c r="E2665" s="14"/>
      <c r="F2665" s="53" t="s">
        <v>18</v>
      </c>
      <c r="G2665" s="14"/>
      <c r="H2665" s="53" t="s">
        <v>18</v>
      </c>
      <c r="I2665" s="5" t="s">
        <v>23</v>
      </c>
      <c r="J2665" s="13" t="s">
        <v>3158</v>
      </c>
      <c r="K2665" s="13" t="s">
        <v>247</v>
      </c>
      <c r="L2665" s="14">
        <v>30</v>
      </c>
      <c r="M2665" s="14">
        <v>30</v>
      </c>
      <c r="N2665" s="14">
        <v>30</v>
      </c>
      <c r="O2665" s="72">
        <v>37</v>
      </c>
      <c r="P2665" s="72"/>
      <c r="Q2665" s="70" t="s">
        <v>69</v>
      </c>
      <c r="R2665" s="70"/>
      <c r="S2665" s="15">
        <v>23.3</v>
      </c>
      <c r="T2665" s="71" t="s">
        <v>3623</v>
      </c>
      <c r="U2665" s="71"/>
    </row>
    <row r="2666" spans="1:21" ht="25.5">
      <c r="A2666" s="2"/>
      <c r="B2666" s="5" t="s">
        <v>18</v>
      </c>
      <c r="C2666" s="14"/>
      <c r="D2666" s="14"/>
      <c r="E2666" s="14"/>
      <c r="F2666" s="53" t="s">
        <v>18</v>
      </c>
      <c r="G2666" s="14"/>
      <c r="H2666" s="53" t="s">
        <v>18</v>
      </c>
      <c r="I2666" s="5" t="s">
        <v>23</v>
      </c>
      <c r="J2666" s="13" t="s">
        <v>3159</v>
      </c>
      <c r="K2666" s="13" t="s">
        <v>247</v>
      </c>
      <c r="L2666" s="14">
        <v>300</v>
      </c>
      <c r="M2666" s="14">
        <v>300</v>
      </c>
      <c r="N2666" s="14">
        <v>300</v>
      </c>
      <c r="O2666" s="72">
        <v>300</v>
      </c>
      <c r="P2666" s="72"/>
      <c r="Q2666" s="70" t="s">
        <v>69</v>
      </c>
      <c r="R2666" s="70"/>
      <c r="S2666" s="15">
        <v>0</v>
      </c>
      <c r="T2666" s="71" t="s">
        <v>18</v>
      </c>
      <c r="U2666" s="71"/>
    </row>
    <row r="2667" spans="1:21" ht="25.5">
      <c r="A2667" s="2"/>
      <c r="B2667" s="5" t="s">
        <v>18</v>
      </c>
      <c r="C2667" s="14"/>
      <c r="D2667" s="14"/>
      <c r="E2667" s="14"/>
      <c r="F2667" s="53" t="s">
        <v>18</v>
      </c>
      <c r="G2667" s="14"/>
      <c r="H2667" s="53" t="s">
        <v>18</v>
      </c>
      <c r="I2667" s="5" t="s">
        <v>23</v>
      </c>
      <c r="J2667" s="13" t="s">
        <v>3159</v>
      </c>
      <c r="K2667" s="13" t="s">
        <v>232</v>
      </c>
      <c r="L2667" s="14">
        <v>3</v>
      </c>
      <c r="M2667" s="14">
        <v>2</v>
      </c>
      <c r="N2667" s="14">
        <v>0</v>
      </c>
      <c r="O2667" s="72">
        <v>0</v>
      </c>
      <c r="P2667" s="72"/>
      <c r="Q2667" s="70" t="s">
        <v>26</v>
      </c>
      <c r="R2667" s="70"/>
      <c r="S2667" s="12" t="s">
        <v>26</v>
      </c>
      <c r="T2667" s="71" t="s">
        <v>3625</v>
      </c>
      <c r="U2667" s="71"/>
    </row>
    <row r="2668" spans="1:21">
      <c r="A2668" s="2"/>
      <c r="B2668" s="5" t="s">
        <v>29</v>
      </c>
      <c r="C2668" s="14">
        <v>341193831</v>
      </c>
      <c r="D2668" s="14">
        <v>408643258</v>
      </c>
      <c r="E2668" s="14">
        <f t="shared" ref="E2668:E2669" si="620">D2668-C2668</f>
        <v>67449427</v>
      </c>
      <c r="F2668" s="53">
        <f t="shared" ref="F2668:F2669" si="621">IFERROR((D2668/C2668-1)*100,0)</f>
        <v>19.768653730436302</v>
      </c>
      <c r="G2668" s="14">
        <v>623542637</v>
      </c>
      <c r="H2668" s="53">
        <v>65.5</v>
      </c>
      <c r="I2668" s="5" t="s">
        <v>18</v>
      </c>
      <c r="J2668" s="13" t="s">
        <v>18</v>
      </c>
      <c r="K2668" s="13" t="s">
        <v>18</v>
      </c>
      <c r="L2668" s="14"/>
      <c r="M2668" s="14"/>
      <c r="N2668" s="14"/>
      <c r="O2668" s="72"/>
      <c r="P2668" s="72"/>
      <c r="Q2668" s="70" t="s">
        <v>18</v>
      </c>
      <c r="R2668" s="70"/>
      <c r="S2668" s="12" t="s">
        <v>18</v>
      </c>
      <c r="T2668" s="71" t="s">
        <v>18</v>
      </c>
      <c r="U2668" s="71"/>
    </row>
    <row r="2669" spans="1:21" ht="38.25">
      <c r="A2669" s="13" t="s">
        <v>3160</v>
      </c>
      <c r="B2669" s="5" t="s">
        <v>213</v>
      </c>
      <c r="C2669" s="14">
        <v>144951878</v>
      </c>
      <c r="D2669" s="14">
        <v>177959545</v>
      </c>
      <c r="E2669" s="14">
        <f t="shared" si="620"/>
        <v>33007667</v>
      </c>
      <c r="F2669" s="53">
        <f t="shared" si="621"/>
        <v>22.771465575630543</v>
      </c>
      <c r="G2669" s="14">
        <v>231947414</v>
      </c>
      <c r="H2669" s="53">
        <v>76.7</v>
      </c>
      <c r="I2669" s="5" t="s">
        <v>18</v>
      </c>
      <c r="J2669" s="13" t="s">
        <v>18</v>
      </c>
      <c r="K2669" s="13" t="s">
        <v>18</v>
      </c>
      <c r="L2669" s="14"/>
      <c r="M2669" s="14"/>
      <c r="N2669" s="14"/>
      <c r="O2669" s="72"/>
      <c r="P2669" s="72"/>
      <c r="Q2669" s="70" t="s">
        <v>18</v>
      </c>
      <c r="R2669" s="70"/>
      <c r="S2669" s="12" t="s">
        <v>18</v>
      </c>
      <c r="T2669" s="71" t="s">
        <v>18</v>
      </c>
      <c r="U2669" s="71"/>
    </row>
    <row r="2670" spans="1:21" ht="25.5">
      <c r="A2670" s="13" t="s">
        <v>3161</v>
      </c>
      <c r="B2670" s="5" t="s">
        <v>18</v>
      </c>
      <c r="C2670" s="14"/>
      <c r="D2670" s="14"/>
      <c r="E2670" s="14"/>
      <c r="F2670" s="53" t="s">
        <v>18</v>
      </c>
      <c r="G2670" s="14"/>
      <c r="H2670" s="53" t="s">
        <v>18</v>
      </c>
      <c r="I2670" s="5" t="s">
        <v>23</v>
      </c>
      <c r="J2670" s="13" t="s">
        <v>3162</v>
      </c>
      <c r="K2670" s="13" t="s">
        <v>247</v>
      </c>
      <c r="L2670" s="14">
        <v>200000</v>
      </c>
      <c r="M2670" s="14">
        <v>150000</v>
      </c>
      <c r="N2670" s="19" t="s">
        <v>3472</v>
      </c>
      <c r="O2670" s="72">
        <v>1786138</v>
      </c>
      <c r="P2670" s="72"/>
      <c r="Q2670" s="74">
        <v>893.1</v>
      </c>
      <c r="R2670" s="74"/>
      <c r="S2670" s="15">
        <v>1090.8</v>
      </c>
      <c r="T2670" s="71" t="s">
        <v>3623</v>
      </c>
      <c r="U2670" s="71"/>
    </row>
    <row r="2671" spans="1:21" ht="25.5" customHeight="1">
      <c r="A2671" s="2"/>
      <c r="B2671" s="5" t="s">
        <v>18</v>
      </c>
      <c r="C2671" s="14"/>
      <c r="D2671" s="14"/>
      <c r="E2671" s="14"/>
      <c r="F2671" s="53" t="s">
        <v>18</v>
      </c>
      <c r="G2671" s="14"/>
      <c r="H2671" s="53" t="s">
        <v>18</v>
      </c>
      <c r="I2671" s="5" t="s">
        <v>23</v>
      </c>
      <c r="J2671" s="13" t="s">
        <v>3163</v>
      </c>
      <c r="K2671" s="13" t="s">
        <v>225</v>
      </c>
      <c r="L2671" s="14">
        <v>8</v>
      </c>
      <c r="M2671" s="14">
        <v>6</v>
      </c>
      <c r="N2671" s="14">
        <v>6</v>
      </c>
      <c r="O2671" s="72">
        <v>0</v>
      </c>
      <c r="P2671" s="72"/>
      <c r="Q2671" s="70" t="s">
        <v>26</v>
      </c>
      <c r="R2671" s="70"/>
      <c r="S2671" s="12" t="s">
        <v>26</v>
      </c>
      <c r="T2671" s="71" t="s">
        <v>3625</v>
      </c>
      <c r="U2671" s="71"/>
    </row>
    <row r="2672" spans="1:21" ht="25.5" customHeight="1">
      <c r="A2672" s="2"/>
      <c r="B2672" s="5" t="s">
        <v>18</v>
      </c>
      <c r="C2672" s="14"/>
      <c r="D2672" s="14"/>
      <c r="E2672" s="14"/>
      <c r="F2672" s="53" t="s">
        <v>18</v>
      </c>
      <c r="G2672" s="14"/>
      <c r="H2672" s="53" t="s">
        <v>18</v>
      </c>
      <c r="I2672" s="5" t="s">
        <v>23</v>
      </c>
      <c r="J2672" s="13" t="s">
        <v>3164</v>
      </c>
      <c r="K2672" s="13" t="s">
        <v>98</v>
      </c>
      <c r="L2672" s="14">
        <v>3600</v>
      </c>
      <c r="M2672" s="14">
        <v>2500</v>
      </c>
      <c r="N2672" s="19" t="s">
        <v>3472</v>
      </c>
      <c r="O2672" s="72">
        <v>368</v>
      </c>
      <c r="P2672" s="72"/>
      <c r="Q2672" s="74">
        <v>10.199999999999999</v>
      </c>
      <c r="R2672" s="74"/>
      <c r="S2672" s="15">
        <v>-85.3</v>
      </c>
      <c r="T2672" s="71" t="s">
        <v>3625</v>
      </c>
      <c r="U2672" s="71"/>
    </row>
    <row r="2673" spans="1:21" ht="25.5">
      <c r="A2673" s="2"/>
      <c r="B2673" s="5" t="s">
        <v>18</v>
      </c>
      <c r="C2673" s="14"/>
      <c r="D2673" s="14"/>
      <c r="E2673" s="14"/>
      <c r="F2673" s="53" t="s">
        <v>18</v>
      </c>
      <c r="G2673" s="14"/>
      <c r="H2673" s="53" t="s">
        <v>18</v>
      </c>
      <c r="I2673" s="5" t="s">
        <v>23</v>
      </c>
      <c r="J2673" s="13" t="s">
        <v>3165</v>
      </c>
      <c r="K2673" s="13" t="s">
        <v>76</v>
      </c>
      <c r="L2673" s="14">
        <v>2</v>
      </c>
      <c r="M2673" s="14">
        <v>1</v>
      </c>
      <c r="N2673" s="14">
        <v>0</v>
      </c>
      <c r="O2673" s="72">
        <v>0</v>
      </c>
      <c r="P2673" s="72"/>
      <c r="Q2673" s="70" t="s">
        <v>26</v>
      </c>
      <c r="R2673" s="70"/>
      <c r="S2673" s="12" t="s">
        <v>26</v>
      </c>
      <c r="T2673" s="71" t="s">
        <v>3166</v>
      </c>
      <c r="U2673" s="71"/>
    </row>
    <row r="2674" spans="1:21" ht="25.5">
      <c r="A2674" s="2"/>
      <c r="B2674" s="5" t="s">
        <v>18</v>
      </c>
      <c r="C2674" s="14"/>
      <c r="D2674" s="14"/>
      <c r="E2674" s="14"/>
      <c r="F2674" s="53" t="s">
        <v>18</v>
      </c>
      <c r="G2674" s="14"/>
      <c r="H2674" s="53" t="s">
        <v>18</v>
      </c>
      <c r="I2674" s="5" t="s">
        <v>23</v>
      </c>
      <c r="J2674" s="13" t="s">
        <v>3167</v>
      </c>
      <c r="K2674" s="13" t="s">
        <v>232</v>
      </c>
      <c r="L2674" s="14">
        <v>30</v>
      </c>
      <c r="M2674" s="14">
        <v>20</v>
      </c>
      <c r="N2674" s="14">
        <v>21</v>
      </c>
      <c r="O2674" s="72">
        <v>1</v>
      </c>
      <c r="P2674" s="72"/>
      <c r="Q2674" s="74">
        <v>3.3</v>
      </c>
      <c r="R2674" s="74"/>
      <c r="S2674" s="15">
        <v>-95</v>
      </c>
      <c r="T2674" s="71" t="s">
        <v>3625</v>
      </c>
      <c r="U2674" s="71"/>
    </row>
    <row r="2675" spans="1:21">
      <c r="A2675" s="2"/>
      <c r="B2675" s="5" t="s">
        <v>29</v>
      </c>
      <c r="C2675" s="14">
        <v>144951878</v>
      </c>
      <c r="D2675" s="14">
        <v>177959545</v>
      </c>
      <c r="E2675" s="14">
        <f t="shared" ref="E2675:E2676" si="622">D2675-C2675</f>
        <v>33007667</v>
      </c>
      <c r="F2675" s="53">
        <f t="shared" ref="F2675:F2676" si="623">IFERROR((D2675/C2675-1)*100,0)</f>
        <v>22.771465575630543</v>
      </c>
      <c r="G2675" s="14">
        <v>231947414</v>
      </c>
      <c r="H2675" s="53">
        <v>76.7</v>
      </c>
      <c r="I2675" s="5" t="s">
        <v>18</v>
      </c>
      <c r="J2675" s="13" t="s">
        <v>18</v>
      </c>
      <c r="K2675" s="13" t="s">
        <v>18</v>
      </c>
      <c r="L2675" s="14"/>
      <c r="M2675" s="14"/>
      <c r="N2675" s="14"/>
      <c r="O2675" s="72"/>
      <c r="P2675" s="72"/>
      <c r="Q2675" s="70" t="s">
        <v>18</v>
      </c>
      <c r="R2675" s="70"/>
      <c r="S2675" s="12" t="s">
        <v>18</v>
      </c>
      <c r="T2675" s="71" t="s">
        <v>18</v>
      </c>
      <c r="U2675" s="71"/>
    </row>
    <row r="2676" spans="1:21" ht="25.5">
      <c r="A2676" s="13" t="s">
        <v>3168</v>
      </c>
      <c r="B2676" s="5" t="s">
        <v>213</v>
      </c>
      <c r="C2676" s="14">
        <v>108961519</v>
      </c>
      <c r="D2676" s="14">
        <v>91787903</v>
      </c>
      <c r="E2676" s="14">
        <f t="shared" si="622"/>
        <v>-17173616</v>
      </c>
      <c r="F2676" s="53">
        <f t="shared" si="623"/>
        <v>-15.761175282440764</v>
      </c>
      <c r="G2676" s="14">
        <v>179497253</v>
      </c>
      <c r="H2676" s="53">
        <v>51.1</v>
      </c>
      <c r="I2676" s="5" t="s">
        <v>18</v>
      </c>
      <c r="J2676" s="13" t="s">
        <v>18</v>
      </c>
      <c r="K2676" s="13" t="s">
        <v>18</v>
      </c>
      <c r="L2676" s="14"/>
      <c r="M2676" s="14"/>
      <c r="N2676" s="14"/>
      <c r="O2676" s="72"/>
      <c r="P2676" s="72"/>
      <c r="Q2676" s="70" t="s">
        <v>18</v>
      </c>
      <c r="R2676" s="70"/>
      <c r="S2676" s="12" t="s">
        <v>18</v>
      </c>
      <c r="T2676" s="71" t="s">
        <v>18</v>
      </c>
      <c r="U2676" s="71"/>
    </row>
    <row r="2677" spans="1:21" ht="25.5" customHeight="1">
      <c r="A2677" s="13" t="s">
        <v>3169</v>
      </c>
      <c r="B2677" s="5" t="s">
        <v>18</v>
      </c>
      <c r="C2677" s="14"/>
      <c r="D2677" s="14"/>
      <c r="E2677" s="14"/>
      <c r="F2677" s="53" t="s">
        <v>18</v>
      </c>
      <c r="G2677" s="14"/>
      <c r="H2677" s="53" t="s">
        <v>18</v>
      </c>
      <c r="I2677" s="5" t="s">
        <v>23</v>
      </c>
      <c r="J2677" s="13" t="s">
        <v>3170</v>
      </c>
      <c r="K2677" s="13" t="s">
        <v>247</v>
      </c>
      <c r="L2677" s="14">
        <v>252</v>
      </c>
      <c r="M2677" s="14">
        <v>252</v>
      </c>
      <c r="N2677" s="14">
        <v>251</v>
      </c>
      <c r="O2677" s="72">
        <v>228</v>
      </c>
      <c r="P2677" s="72"/>
      <c r="Q2677" s="70" t="s">
        <v>69</v>
      </c>
      <c r="R2677" s="70"/>
      <c r="S2677" s="15">
        <v>-9.5</v>
      </c>
      <c r="T2677" s="71" t="s">
        <v>3623</v>
      </c>
      <c r="U2677" s="71"/>
    </row>
    <row r="2678" spans="1:21" ht="25.5">
      <c r="A2678" s="2"/>
      <c r="B2678" s="5" t="s">
        <v>18</v>
      </c>
      <c r="C2678" s="14"/>
      <c r="D2678" s="14"/>
      <c r="E2678" s="14"/>
      <c r="F2678" s="53" t="s">
        <v>18</v>
      </c>
      <c r="G2678" s="14"/>
      <c r="H2678" s="53" t="s">
        <v>18</v>
      </c>
      <c r="I2678" s="5" t="s">
        <v>23</v>
      </c>
      <c r="J2678" s="13" t="s">
        <v>3171</v>
      </c>
      <c r="K2678" s="13" t="s">
        <v>232</v>
      </c>
      <c r="L2678" s="14">
        <v>52</v>
      </c>
      <c r="M2678" s="14">
        <v>37</v>
      </c>
      <c r="N2678" s="14">
        <v>8</v>
      </c>
      <c r="O2678" s="72">
        <v>3</v>
      </c>
      <c r="P2678" s="72"/>
      <c r="Q2678" s="74">
        <v>5.8</v>
      </c>
      <c r="R2678" s="74"/>
      <c r="S2678" s="15">
        <v>-91.9</v>
      </c>
      <c r="T2678" s="71" t="s">
        <v>3172</v>
      </c>
      <c r="U2678" s="71"/>
    </row>
    <row r="2679" spans="1:21" ht="25.5">
      <c r="A2679" s="2"/>
      <c r="B2679" s="5" t="s">
        <v>18</v>
      </c>
      <c r="C2679" s="14"/>
      <c r="D2679" s="14"/>
      <c r="E2679" s="14"/>
      <c r="F2679" s="53" t="s">
        <v>18</v>
      </c>
      <c r="G2679" s="14"/>
      <c r="H2679" s="53" t="s">
        <v>18</v>
      </c>
      <c r="I2679" s="5" t="s">
        <v>23</v>
      </c>
      <c r="J2679" s="13" t="s">
        <v>3173</v>
      </c>
      <c r="K2679" s="13" t="s">
        <v>98</v>
      </c>
      <c r="L2679" s="14">
        <v>5340</v>
      </c>
      <c r="M2679" s="14">
        <v>4272</v>
      </c>
      <c r="N2679" s="14">
        <v>12930</v>
      </c>
      <c r="O2679" s="72">
        <v>1680</v>
      </c>
      <c r="P2679" s="72"/>
      <c r="Q2679" s="74">
        <v>31.5</v>
      </c>
      <c r="R2679" s="74"/>
      <c r="S2679" s="15">
        <v>-60.7</v>
      </c>
      <c r="T2679" s="71" t="s">
        <v>3172</v>
      </c>
      <c r="U2679" s="71"/>
    </row>
    <row r="2680" spans="1:21" ht="25.5">
      <c r="A2680" s="2"/>
      <c r="B2680" s="5" t="s">
        <v>18</v>
      </c>
      <c r="C2680" s="14"/>
      <c r="D2680" s="14"/>
      <c r="E2680" s="14"/>
      <c r="F2680" s="53" t="s">
        <v>18</v>
      </c>
      <c r="G2680" s="14"/>
      <c r="H2680" s="53" t="s">
        <v>18</v>
      </c>
      <c r="I2680" s="5" t="s">
        <v>23</v>
      </c>
      <c r="J2680" s="13" t="s">
        <v>3173</v>
      </c>
      <c r="K2680" s="13" t="s">
        <v>247</v>
      </c>
      <c r="L2680" s="14">
        <v>1470</v>
      </c>
      <c r="M2680" s="14">
        <v>1170</v>
      </c>
      <c r="N2680" s="14">
        <v>12030</v>
      </c>
      <c r="O2680" s="72">
        <v>160</v>
      </c>
      <c r="P2680" s="72"/>
      <c r="Q2680" s="74">
        <v>10.9</v>
      </c>
      <c r="R2680" s="74"/>
      <c r="S2680" s="15">
        <v>-86.3</v>
      </c>
      <c r="T2680" s="71" t="s">
        <v>3172</v>
      </c>
      <c r="U2680" s="71"/>
    </row>
    <row r="2681" spans="1:21" ht="25.5">
      <c r="A2681" s="2"/>
      <c r="B2681" s="5" t="s">
        <v>18</v>
      </c>
      <c r="C2681" s="14"/>
      <c r="D2681" s="14"/>
      <c r="E2681" s="14"/>
      <c r="F2681" s="53" t="s">
        <v>18</v>
      </c>
      <c r="G2681" s="14"/>
      <c r="H2681" s="53" t="s">
        <v>18</v>
      </c>
      <c r="I2681" s="5" t="s">
        <v>23</v>
      </c>
      <c r="J2681" s="13" t="s">
        <v>3174</v>
      </c>
      <c r="K2681" s="13" t="s">
        <v>247</v>
      </c>
      <c r="L2681" s="14">
        <v>10300</v>
      </c>
      <c r="M2681" s="14">
        <v>6180</v>
      </c>
      <c r="N2681" s="14">
        <v>20195</v>
      </c>
      <c r="O2681" s="72">
        <v>915</v>
      </c>
      <c r="P2681" s="72"/>
      <c r="Q2681" s="74">
        <v>8.9</v>
      </c>
      <c r="R2681" s="74"/>
      <c r="S2681" s="15">
        <v>-85.2</v>
      </c>
      <c r="T2681" s="71" t="s">
        <v>3172</v>
      </c>
      <c r="U2681" s="71"/>
    </row>
    <row r="2682" spans="1:21">
      <c r="A2682" s="2"/>
      <c r="B2682" s="5" t="s">
        <v>29</v>
      </c>
      <c r="C2682" s="14">
        <v>108961519</v>
      </c>
      <c r="D2682" s="14">
        <v>91787903</v>
      </c>
      <c r="E2682" s="14">
        <f t="shared" ref="E2682:E2683" si="624">D2682-C2682</f>
        <v>-17173616</v>
      </c>
      <c r="F2682" s="53">
        <f t="shared" ref="F2682:F2683" si="625">IFERROR((D2682/C2682-1)*100,0)</f>
        <v>-15.761175282440764</v>
      </c>
      <c r="G2682" s="14">
        <v>179497253</v>
      </c>
      <c r="H2682" s="53">
        <v>51.1</v>
      </c>
      <c r="I2682" s="5" t="s">
        <v>18</v>
      </c>
      <c r="J2682" s="13" t="s">
        <v>18</v>
      </c>
      <c r="K2682" s="13" t="s">
        <v>18</v>
      </c>
      <c r="L2682" s="14"/>
      <c r="M2682" s="14"/>
      <c r="N2682" s="14"/>
      <c r="O2682" s="72"/>
      <c r="P2682" s="72"/>
      <c r="Q2682" s="70" t="s">
        <v>18</v>
      </c>
      <c r="R2682" s="70"/>
      <c r="S2682" s="12" t="s">
        <v>18</v>
      </c>
      <c r="T2682" s="71" t="s">
        <v>18</v>
      </c>
      <c r="U2682" s="71"/>
    </row>
    <row r="2683" spans="1:21" ht="25.5">
      <c r="A2683" s="13" t="s">
        <v>3175</v>
      </c>
      <c r="B2683" s="5" t="s">
        <v>213</v>
      </c>
      <c r="C2683" s="14">
        <v>32337406</v>
      </c>
      <c r="D2683" s="14">
        <v>120682855</v>
      </c>
      <c r="E2683" s="14">
        <f t="shared" si="624"/>
        <v>88345449</v>
      </c>
      <c r="F2683" s="53">
        <f t="shared" si="625"/>
        <v>273.19893562272745</v>
      </c>
      <c r="G2683" s="14">
        <v>855166212</v>
      </c>
      <c r="H2683" s="53">
        <v>14.1</v>
      </c>
      <c r="I2683" s="5" t="s">
        <v>18</v>
      </c>
      <c r="J2683" s="13" t="s">
        <v>18</v>
      </c>
      <c r="K2683" s="13" t="s">
        <v>18</v>
      </c>
      <c r="L2683" s="14"/>
      <c r="M2683" s="14"/>
      <c r="N2683" s="14"/>
      <c r="O2683" s="72"/>
      <c r="P2683" s="72"/>
      <c r="Q2683" s="70" t="s">
        <v>18</v>
      </c>
      <c r="R2683" s="70"/>
      <c r="S2683" s="12" t="s">
        <v>18</v>
      </c>
      <c r="T2683" s="71" t="s">
        <v>18</v>
      </c>
      <c r="U2683" s="71"/>
    </row>
    <row r="2684" spans="1:21" ht="25.5">
      <c r="A2684" s="13" t="s">
        <v>3176</v>
      </c>
      <c r="B2684" s="5" t="s">
        <v>18</v>
      </c>
      <c r="C2684" s="14"/>
      <c r="D2684" s="14"/>
      <c r="E2684" s="14"/>
      <c r="F2684" s="53" t="s">
        <v>18</v>
      </c>
      <c r="G2684" s="14"/>
      <c r="H2684" s="53" t="s">
        <v>18</v>
      </c>
      <c r="I2684" s="5" t="s">
        <v>23</v>
      </c>
      <c r="J2684" s="13" t="s">
        <v>3177</v>
      </c>
      <c r="K2684" s="13" t="s">
        <v>247</v>
      </c>
      <c r="L2684" s="14">
        <v>310</v>
      </c>
      <c r="M2684" s="14">
        <v>310</v>
      </c>
      <c r="N2684" s="14">
        <v>337</v>
      </c>
      <c r="O2684" s="72">
        <v>317</v>
      </c>
      <c r="P2684" s="72"/>
      <c r="Q2684" s="70" t="s">
        <v>69</v>
      </c>
      <c r="R2684" s="70"/>
      <c r="S2684" s="15">
        <v>2.2999999999999998</v>
      </c>
      <c r="T2684" s="71" t="s">
        <v>3623</v>
      </c>
      <c r="U2684" s="71"/>
    </row>
    <row r="2685" spans="1:21">
      <c r="A2685" s="2"/>
      <c r="B2685" s="5" t="s">
        <v>18</v>
      </c>
      <c r="C2685" s="14"/>
      <c r="D2685" s="14"/>
      <c r="E2685" s="14"/>
      <c r="F2685" s="53" t="s">
        <v>18</v>
      </c>
      <c r="G2685" s="14"/>
      <c r="H2685" s="53" t="s">
        <v>18</v>
      </c>
      <c r="I2685" s="5" t="s">
        <v>23</v>
      </c>
      <c r="J2685" s="13" t="s">
        <v>3177</v>
      </c>
      <c r="K2685" s="13" t="s">
        <v>3178</v>
      </c>
      <c r="L2685" s="14">
        <v>45</v>
      </c>
      <c r="M2685" s="14">
        <v>30</v>
      </c>
      <c r="N2685" s="19" t="s">
        <v>3472</v>
      </c>
      <c r="O2685" s="72">
        <v>156</v>
      </c>
      <c r="P2685" s="72"/>
      <c r="Q2685" s="74">
        <v>346.7</v>
      </c>
      <c r="R2685" s="74"/>
      <c r="S2685" s="15">
        <v>420</v>
      </c>
      <c r="T2685" s="71" t="s">
        <v>3179</v>
      </c>
      <c r="U2685" s="71"/>
    </row>
    <row r="2686" spans="1:21" ht="25.5">
      <c r="A2686" s="2"/>
      <c r="B2686" s="5" t="s">
        <v>18</v>
      </c>
      <c r="C2686" s="14"/>
      <c r="D2686" s="14"/>
      <c r="E2686" s="14"/>
      <c r="F2686" s="53" t="s">
        <v>18</v>
      </c>
      <c r="G2686" s="14"/>
      <c r="H2686" s="53" t="s">
        <v>18</v>
      </c>
      <c r="I2686" s="5" t="s">
        <v>23</v>
      </c>
      <c r="J2686" s="13" t="s">
        <v>3180</v>
      </c>
      <c r="K2686" s="13" t="s">
        <v>232</v>
      </c>
      <c r="L2686" s="14">
        <v>79</v>
      </c>
      <c r="M2686" s="14">
        <v>56</v>
      </c>
      <c r="N2686" s="14">
        <v>200</v>
      </c>
      <c r="O2686" s="72">
        <v>59</v>
      </c>
      <c r="P2686" s="72"/>
      <c r="Q2686" s="74">
        <v>74.7</v>
      </c>
      <c r="R2686" s="74"/>
      <c r="S2686" s="15">
        <v>5.4</v>
      </c>
      <c r="T2686" s="71" t="s">
        <v>3623</v>
      </c>
      <c r="U2686" s="71"/>
    </row>
    <row r="2687" spans="1:21" ht="25.5">
      <c r="A2687" s="2"/>
      <c r="B2687" s="5" t="s">
        <v>18</v>
      </c>
      <c r="C2687" s="14"/>
      <c r="D2687" s="14"/>
      <c r="E2687" s="14"/>
      <c r="F2687" s="53" t="s">
        <v>18</v>
      </c>
      <c r="G2687" s="14"/>
      <c r="H2687" s="53" t="s">
        <v>18</v>
      </c>
      <c r="I2687" s="5" t="s">
        <v>23</v>
      </c>
      <c r="J2687" s="13" t="s">
        <v>3167</v>
      </c>
      <c r="K2687" s="13" t="s">
        <v>232</v>
      </c>
      <c r="L2687" s="14">
        <v>23</v>
      </c>
      <c r="M2687" s="14">
        <v>15</v>
      </c>
      <c r="N2687" s="14">
        <v>2</v>
      </c>
      <c r="O2687" s="72">
        <v>14</v>
      </c>
      <c r="P2687" s="72"/>
      <c r="Q2687" s="74">
        <v>60.9</v>
      </c>
      <c r="R2687" s="74"/>
      <c r="S2687" s="15">
        <v>-6.7</v>
      </c>
      <c r="T2687" s="71" t="s">
        <v>2467</v>
      </c>
      <c r="U2687" s="71"/>
    </row>
    <row r="2688" spans="1:21">
      <c r="A2688" s="2"/>
      <c r="B2688" s="5" t="s">
        <v>29</v>
      </c>
      <c r="C2688" s="14">
        <v>32337406</v>
      </c>
      <c r="D2688" s="14">
        <v>120682855</v>
      </c>
      <c r="E2688" s="14">
        <f t="shared" ref="E2688:E2689" si="626">D2688-C2688</f>
        <v>88345449</v>
      </c>
      <c r="F2688" s="53">
        <f>IFERROR((D2688/C2688-1)*100,0)</f>
        <v>273.19893562272745</v>
      </c>
      <c r="G2688" s="14">
        <v>855166212</v>
      </c>
      <c r="H2688" s="53">
        <v>14.1</v>
      </c>
      <c r="I2688" s="5" t="s">
        <v>18</v>
      </c>
      <c r="J2688" s="13" t="s">
        <v>18</v>
      </c>
      <c r="K2688" s="13" t="s">
        <v>18</v>
      </c>
      <c r="L2688" s="14"/>
      <c r="M2688" s="14"/>
      <c r="N2688" s="14"/>
      <c r="O2688" s="72"/>
      <c r="P2688" s="72"/>
      <c r="Q2688" s="70" t="s">
        <v>18</v>
      </c>
      <c r="R2688" s="70"/>
      <c r="S2688" s="12" t="s">
        <v>18</v>
      </c>
      <c r="T2688" s="71" t="s">
        <v>18</v>
      </c>
      <c r="U2688" s="71"/>
    </row>
    <row r="2689" spans="1:21" ht="25.5">
      <c r="A2689" s="11" t="s">
        <v>3181</v>
      </c>
      <c r="B2689" s="5" t="s">
        <v>18</v>
      </c>
      <c r="C2689" s="14">
        <v>56206768138</v>
      </c>
      <c r="D2689" s="14">
        <v>70762438550</v>
      </c>
      <c r="E2689" s="14">
        <f t="shared" si="626"/>
        <v>14555670412</v>
      </c>
      <c r="F2689" s="53" t="s">
        <v>18</v>
      </c>
      <c r="G2689" s="14">
        <v>91838820632</v>
      </c>
      <c r="H2689" s="53" t="s">
        <v>18</v>
      </c>
      <c r="I2689" s="5" t="s">
        <v>18</v>
      </c>
      <c r="J2689" s="13" t="s">
        <v>18</v>
      </c>
      <c r="K2689" s="13" t="s">
        <v>18</v>
      </c>
      <c r="L2689" s="14"/>
      <c r="M2689" s="14"/>
      <c r="N2689" s="14"/>
      <c r="O2689" s="72"/>
      <c r="P2689" s="72"/>
      <c r="Q2689" s="70" t="s">
        <v>18</v>
      </c>
      <c r="R2689" s="70"/>
      <c r="S2689" s="12" t="s">
        <v>18</v>
      </c>
      <c r="T2689" s="71" t="s">
        <v>18</v>
      </c>
      <c r="U2689" s="71"/>
    </row>
  </sheetData>
  <mergeCells count="8029">
    <mergeCell ref="O1823:P1823"/>
    <mergeCell ref="O1822:P1822"/>
    <mergeCell ref="O1821:P1821"/>
    <mergeCell ref="O1820:P1820"/>
    <mergeCell ref="O1819:P1819"/>
    <mergeCell ref="O1102:P1102"/>
    <mergeCell ref="O1101:P1101"/>
    <mergeCell ref="O1100:P1100"/>
    <mergeCell ref="O1099:P1099"/>
    <mergeCell ref="O1098:P1098"/>
    <mergeCell ref="O1097:P1097"/>
    <mergeCell ref="O583:P583"/>
    <mergeCell ref="O582:P582"/>
    <mergeCell ref="O581:P581"/>
    <mergeCell ref="O580:P580"/>
    <mergeCell ref="O2433:P2433"/>
    <mergeCell ref="O2427:P2427"/>
    <mergeCell ref="O2421:P2421"/>
    <mergeCell ref="O2415:P2415"/>
    <mergeCell ref="O2409:P2409"/>
    <mergeCell ref="O2403:P2403"/>
    <mergeCell ref="O2397:P2397"/>
    <mergeCell ref="O2391:P2391"/>
    <mergeCell ref="O2385:P2385"/>
    <mergeCell ref="O2379:P2379"/>
    <mergeCell ref="O2373:P2373"/>
    <mergeCell ref="O2367:P2367"/>
    <mergeCell ref="O2361:P2361"/>
    <mergeCell ref="O2355:P2355"/>
    <mergeCell ref="O2349:P2349"/>
    <mergeCell ref="O2343:P2343"/>
    <mergeCell ref="O2337:P2337"/>
    <mergeCell ref="O2680:P2680"/>
    <mergeCell ref="O2679:P2679"/>
    <mergeCell ref="O2678:P2678"/>
    <mergeCell ref="O2677:P2677"/>
    <mergeCell ref="O2676:P2676"/>
    <mergeCell ref="O2675:P2675"/>
    <mergeCell ref="O2651:P2651"/>
    <mergeCell ref="O2650:P2650"/>
    <mergeCell ref="O2649:P2649"/>
    <mergeCell ref="O2648:P2648"/>
    <mergeCell ref="O2647:P2647"/>
    <mergeCell ref="O2646:P2646"/>
    <mergeCell ref="O2451:P2451"/>
    <mergeCell ref="O2450:P2450"/>
    <mergeCell ref="O2449:P2449"/>
    <mergeCell ref="O2448:P2448"/>
    <mergeCell ref="O2447:P2447"/>
    <mergeCell ref="O2658:P2658"/>
    <mergeCell ref="O2634:P2634"/>
    <mergeCell ref="O2628:P2628"/>
    <mergeCell ref="O2621:P2621"/>
    <mergeCell ref="O2615:P2615"/>
    <mergeCell ref="O2609:P2609"/>
    <mergeCell ref="O2603:P2603"/>
    <mergeCell ref="O2597:P2597"/>
    <mergeCell ref="O2591:P2591"/>
    <mergeCell ref="O2585:P2585"/>
    <mergeCell ref="O2579:P2579"/>
    <mergeCell ref="O2572:P2572"/>
    <mergeCell ref="O2566:P2566"/>
    <mergeCell ref="O2560:P2560"/>
    <mergeCell ref="O2554:P2554"/>
    <mergeCell ref="O2689:P2689"/>
    <mergeCell ref="Q2689:R2689"/>
    <mergeCell ref="T2689:U2689"/>
    <mergeCell ref="O2686:P2686"/>
    <mergeCell ref="Q2686:R2686"/>
    <mergeCell ref="T2686:U2686"/>
    <mergeCell ref="O2687:P2687"/>
    <mergeCell ref="Q2687:R2687"/>
    <mergeCell ref="O4:P4"/>
    <mergeCell ref="Q4:R4"/>
    <mergeCell ref="T4:U4"/>
    <mergeCell ref="A1:R1"/>
    <mergeCell ref="S1:T1"/>
    <mergeCell ref="A2:R2"/>
    <mergeCell ref="S2:U2"/>
    <mergeCell ref="A3:R3"/>
    <mergeCell ref="O2688:P2688"/>
    <mergeCell ref="O2681:P2681"/>
    <mergeCell ref="Q2681:R2681"/>
    <mergeCell ref="T2681:U2681"/>
    <mergeCell ref="O2682:P2682"/>
    <mergeCell ref="Q2682:R2682"/>
    <mergeCell ref="T2682:U2682"/>
    <mergeCell ref="O2683:P2683"/>
    <mergeCell ref="Q2683:R2683"/>
    <mergeCell ref="T2683:U2683"/>
    <mergeCell ref="T2687:U2687"/>
    <mergeCell ref="O2684:P2684"/>
    <mergeCell ref="Q2684:R2684"/>
    <mergeCell ref="T2684:U2684"/>
    <mergeCell ref="O2685:P2685"/>
    <mergeCell ref="Q2685:R2685"/>
    <mergeCell ref="T2685:U2685"/>
    <mergeCell ref="Q2688:R2688"/>
    <mergeCell ref="T2688:U2688"/>
    <mergeCell ref="Q2675:R2675"/>
    <mergeCell ref="T2675:U2675"/>
    <mergeCell ref="Q2676:R2676"/>
    <mergeCell ref="T2676:U2676"/>
    <mergeCell ref="Q2677:R2677"/>
    <mergeCell ref="T2677:U2677"/>
    <mergeCell ref="Q2678:R2678"/>
    <mergeCell ref="T2678:U2678"/>
    <mergeCell ref="Q2679:R2679"/>
    <mergeCell ref="T2679:U2679"/>
    <mergeCell ref="Q2680:R2680"/>
    <mergeCell ref="T2680:U2680"/>
    <mergeCell ref="O2669:P2669"/>
    <mergeCell ref="Q2669:R2669"/>
    <mergeCell ref="T2669:U2669"/>
    <mergeCell ref="O2670:P2670"/>
    <mergeCell ref="Q2670:R2670"/>
    <mergeCell ref="T2670:U2670"/>
    <mergeCell ref="O2671:P2671"/>
    <mergeCell ref="Q2671:R2671"/>
    <mergeCell ref="T2671:U2671"/>
    <mergeCell ref="O2672:P2672"/>
    <mergeCell ref="Q2672:R2672"/>
    <mergeCell ref="T2672:U2672"/>
    <mergeCell ref="O2673:P2673"/>
    <mergeCell ref="Q2673:R2673"/>
    <mergeCell ref="T2673:U2673"/>
    <mergeCell ref="O2674:P2674"/>
    <mergeCell ref="Q2674:R2674"/>
    <mergeCell ref="T2674:U2674"/>
    <mergeCell ref="O2663:P2663"/>
    <mergeCell ref="Q2663:R2663"/>
    <mergeCell ref="T2663:U2663"/>
    <mergeCell ref="O2664:P2664"/>
    <mergeCell ref="Q2664:R2664"/>
    <mergeCell ref="T2664:U2664"/>
    <mergeCell ref="O2665:P2665"/>
    <mergeCell ref="Q2665:R2665"/>
    <mergeCell ref="T2665:U2665"/>
    <mergeCell ref="O2666:P2666"/>
    <mergeCell ref="Q2666:R2666"/>
    <mergeCell ref="T2666:U2666"/>
    <mergeCell ref="O2667:P2667"/>
    <mergeCell ref="Q2667:R2667"/>
    <mergeCell ref="T2667:U2667"/>
    <mergeCell ref="O2668:P2668"/>
    <mergeCell ref="Q2668:R2668"/>
    <mergeCell ref="T2668:U2668"/>
    <mergeCell ref="Q2658:R2658"/>
    <mergeCell ref="T2658:U2658"/>
    <mergeCell ref="O2659:P2659"/>
    <mergeCell ref="Q2659:R2659"/>
    <mergeCell ref="T2659:U2659"/>
    <mergeCell ref="O2660:P2660"/>
    <mergeCell ref="Q2660:R2660"/>
    <mergeCell ref="T2660:U2660"/>
    <mergeCell ref="O2661:P2661"/>
    <mergeCell ref="Q2661:R2661"/>
    <mergeCell ref="T2661:U2661"/>
    <mergeCell ref="O2662:P2662"/>
    <mergeCell ref="Q2662:R2662"/>
    <mergeCell ref="T2662:U2662"/>
    <mergeCell ref="O2652:P2652"/>
    <mergeCell ref="Q2652:R2652"/>
    <mergeCell ref="T2652:U2652"/>
    <mergeCell ref="O2653:P2653"/>
    <mergeCell ref="Q2653:R2653"/>
    <mergeCell ref="T2653:U2653"/>
    <mergeCell ref="O2654:P2654"/>
    <mergeCell ref="Q2654:R2654"/>
    <mergeCell ref="T2654:U2654"/>
    <mergeCell ref="O2655:P2655"/>
    <mergeCell ref="Q2655:R2655"/>
    <mergeCell ref="T2655:U2655"/>
    <mergeCell ref="O2656:P2656"/>
    <mergeCell ref="Q2656:R2656"/>
    <mergeCell ref="T2656:U2656"/>
    <mergeCell ref="O2657:P2657"/>
    <mergeCell ref="Q2657:R2657"/>
    <mergeCell ref="T2657:U2657"/>
    <mergeCell ref="Q2646:R2646"/>
    <mergeCell ref="T2646:U2646"/>
    <mergeCell ref="Q2647:R2647"/>
    <mergeCell ref="T2647:U2647"/>
    <mergeCell ref="Q2648:R2648"/>
    <mergeCell ref="T2648:U2648"/>
    <mergeCell ref="Q2649:R2649"/>
    <mergeCell ref="T2649:U2649"/>
    <mergeCell ref="Q2650:R2650"/>
    <mergeCell ref="T2650:U2650"/>
    <mergeCell ref="Q2651:R2651"/>
    <mergeCell ref="T2651:U2651"/>
    <mergeCell ref="O2640:P2640"/>
    <mergeCell ref="Q2640:R2640"/>
    <mergeCell ref="T2640:U2640"/>
    <mergeCell ref="O2641:P2641"/>
    <mergeCell ref="Q2641:R2641"/>
    <mergeCell ref="T2641:U2641"/>
    <mergeCell ref="O2642:P2642"/>
    <mergeCell ref="Q2642:R2642"/>
    <mergeCell ref="T2642:U2642"/>
    <mergeCell ref="O2643:P2643"/>
    <mergeCell ref="Q2643:R2643"/>
    <mergeCell ref="T2643:U2643"/>
    <mergeCell ref="O2644:P2644"/>
    <mergeCell ref="Q2644:R2644"/>
    <mergeCell ref="T2644:U2644"/>
    <mergeCell ref="O2645:P2645"/>
    <mergeCell ref="Q2645:R2645"/>
    <mergeCell ref="T2645:U2645"/>
    <mergeCell ref="Q2634:R2634"/>
    <mergeCell ref="T2634:U2634"/>
    <mergeCell ref="O2635:P2635"/>
    <mergeCell ref="Q2635:R2635"/>
    <mergeCell ref="T2635:U2635"/>
    <mergeCell ref="O2636:P2636"/>
    <mergeCell ref="Q2636:R2636"/>
    <mergeCell ref="T2636:U2636"/>
    <mergeCell ref="O2637:P2637"/>
    <mergeCell ref="Q2637:R2637"/>
    <mergeCell ref="T2637:U2637"/>
    <mergeCell ref="O2638:P2638"/>
    <mergeCell ref="Q2638:R2638"/>
    <mergeCell ref="T2638:U2638"/>
    <mergeCell ref="O2639:P2639"/>
    <mergeCell ref="Q2639:R2639"/>
    <mergeCell ref="T2639:U2639"/>
    <mergeCell ref="Q2628:R2628"/>
    <mergeCell ref="T2628:U2628"/>
    <mergeCell ref="O2629:P2629"/>
    <mergeCell ref="Q2629:R2629"/>
    <mergeCell ref="T2629:U2629"/>
    <mergeCell ref="O2630:P2630"/>
    <mergeCell ref="Q2630:R2630"/>
    <mergeCell ref="T2630:U2630"/>
    <mergeCell ref="O2631:P2631"/>
    <mergeCell ref="Q2631:R2631"/>
    <mergeCell ref="T2631:U2631"/>
    <mergeCell ref="O2632:P2632"/>
    <mergeCell ref="Q2632:R2632"/>
    <mergeCell ref="T2632:U2632"/>
    <mergeCell ref="O2633:P2633"/>
    <mergeCell ref="Q2633:R2633"/>
    <mergeCell ref="T2633:U2633"/>
    <mergeCell ref="Q2621:R2621"/>
    <mergeCell ref="T2621:U2621"/>
    <mergeCell ref="T2622:U2622"/>
    <mergeCell ref="O2623:P2623"/>
    <mergeCell ref="Q2623:R2623"/>
    <mergeCell ref="T2623:U2623"/>
    <mergeCell ref="O2624:P2624"/>
    <mergeCell ref="Q2624:R2624"/>
    <mergeCell ref="T2624:U2624"/>
    <mergeCell ref="O2625:P2625"/>
    <mergeCell ref="Q2625:R2625"/>
    <mergeCell ref="T2625:U2625"/>
    <mergeCell ref="O2626:P2626"/>
    <mergeCell ref="Q2626:R2626"/>
    <mergeCell ref="T2626:U2626"/>
    <mergeCell ref="O2627:P2627"/>
    <mergeCell ref="Q2627:R2627"/>
    <mergeCell ref="T2627:U2627"/>
    <mergeCell ref="Q2615:R2615"/>
    <mergeCell ref="T2615:U2615"/>
    <mergeCell ref="O2616:P2616"/>
    <mergeCell ref="Q2616:R2616"/>
    <mergeCell ref="T2616:U2616"/>
    <mergeCell ref="O2617:P2617"/>
    <mergeCell ref="Q2617:R2617"/>
    <mergeCell ref="T2617:U2617"/>
    <mergeCell ref="O2618:P2618"/>
    <mergeCell ref="Q2618:R2618"/>
    <mergeCell ref="T2618:U2618"/>
    <mergeCell ref="O2619:P2619"/>
    <mergeCell ref="Q2619:R2619"/>
    <mergeCell ref="T2619:U2619"/>
    <mergeCell ref="O2620:P2620"/>
    <mergeCell ref="Q2620:R2620"/>
    <mergeCell ref="T2620:U2620"/>
    <mergeCell ref="Q2609:R2609"/>
    <mergeCell ref="T2609:U2609"/>
    <mergeCell ref="O2610:P2610"/>
    <mergeCell ref="Q2610:R2610"/>
    <mergeCell ref="T2610:U2610"/>
    <mergeCell ref="O2611:P2611"/>
    <mergeCell ref="Q2611:R2611"/>
    <mergeCell ref="T2611:U2611"/>
    <mergeCell ref="O2612:P2612"/>
    <mergeCell ref="Q2612:R2612"/>
    <mergeCell ref="T2612:U2612"/>
    <mergeCell ref="O2613:P2613"/>
    <mergeCell ref="Q2613:R2613"/>
    <mergeCell ref="T2613:U2613"/>
    <mergeCell ref="O2614:P2614"/>
    <mergeCell ref="Q2614:R2614"/>
    <mergeCell ref="T2614:U2614"/>
    <mergeCell ref="Q2603:R2603"/>
    <mergeCell ref="T2603:U2603"/>
    <mergeCell ref="O2604:P2604"/>
    <mergeCell ref="Q2604:R2604"/>
    <mergeCell ref="T2604:U2604"/>
    <mergeCell ref="O2605:P2605"/>
    <mergeCell ref="Q2605:R2605"/>
    <mergeCell ref="T2605:U2605"/>
    <mergeCell ref="O2606:P2606"/>
    <mergeCell ref="Q2606:R2606"/>
    <mergeCell ref="T2606:U2606"/>
    <mergeCell ref="O2607:P2607"/>
    <mergeCell ref="Q2607:R2607"/>
    <mergeCell ref="T2607:U2607"/>
    <mergeCell ref="O2608:P2608"/>
    <mergeCell ref="Q2608:R2608"/>
    <mergeCell ref="T2608:U2608"/>
    <mergeCell ref="Q2597:R2597"/>
    <mergeCell ref="T2597:U2597"/>
    <mergeCell ref="O2598:P2598"/>
    <mergeCell ref="Q2598:R2598"/>
    <mergeCell ref="T2598:U2598"/>
    <mergeCell ref="O2599:P2599"/>
    <mergeCell ref="Q2599:R2599"/>
    <mergeCell ref="T2599:U2599"/>
    <mergeCell ref="O2600:P2600"/>
    <mergeCell ref="Q2600:R2600"/>
    <mergeCell ref="T2600:U2600"/>
    <mergeCell ref="O2601:P2601"/>
    <mergeCell ref="Q2601:R2601"/>
    <mergeCell ref="T2601:U2601"/>
    <mergeCell ref="O2602:P2602"/>
    <mergeCell ref="Q2602:R2602"/>
    <mergeCell ref="T2602:U2602"/>
    <mergeCell ref="Q2591:R2591"/>
    <mergeCell ref="T2591:U2591"/>
    <mergeCell ref="O2592:P2592"/>
    <mergeCell ref="Q2592:R2592"/>
    <mergeCell ref="T2592:U2592"/>
    <mergeCell ref="O2593:P2593"/>
    <mergeCell ref="Q2593:R2593"/>
    <mergeCell ref="T2593:U2593"/>
    <mergeCell ref="O2594:P2594"/>
    <mergeCell ref="Q2594:R2594"/>
    <mergeCell ref="T2594:U2594"/>
    <mergeCell ref="O2595:P2595"/>
    <mergeCell ref="Q2595:R2595"/>
    <mergeCell ref="T2595:U2595"/>
    <mergeCell ref="O2596:P2596"/>
    <mergeCell ref="Q2596:R2596"/>
    <mergeCell ref="T2596:U2596"/>
    <mergeCell ref="Q2585:R2585"/>
    <mergeCell ref="T2585:U2585"/>
    <mergeCell ref="O2586:P2586"/>
    <mergeCell ref="Q2586:R2586"/>
    <mergeCell ref="T2586:U2586"/>
    <mergeCell ref="O2587:P2587"/>
    <mergeCell ref="Q2587:R2587"/>
    <mergeCell ref="T2587:U2587"/>
    <mergeCell ref="O2588:P2588"/>
    <mergeCell ref="Q2588:R2588"/>
    <mergeCell ref="T2588:U2588"/>
    <mergeCell ref="O2589:P2589"/>
    <mergeCell ref="Q2589:R2589"/>
    <mergeCell ref="T2589:U2589"/>
    <mergeCell ref="O2590:P2590"/>
    <mergeCell ref="Q2590:R2590"/>
    <mergeCell ref="T2590:U2590"/>
    <mergeCell ref="Q2579:R2579"/>
    <mergeCell ref="T2579:U2579"/>
    <mergeCell ref="O2580:P2580"/>
    <mergeCell ref="Q2580:R2580"/>
    <mergeCell ref="T2580:U2580"/>
    <mergeCell ref="O2581:P2581"/>
    <mergeCell ref="Q2581:R2581"/>
    <mergeCell ref="T2581:U2581"/>
    <mergeCell ref="O2582:P2582"/>
    <mergeCell ref="Q2582:R2582"/>
    <mergeCell ref="T2582:U2582"/>
    <mergeCell ref="O2583:P2583"/>
    <mergeCell ref="Q2583:R2583"/>
    <mergeCell ref="T2583:U2583"/>
    <mergeCell ref="O2584:P2584"/>
    <mergeCell ref="Q2584:R2584"/>
    <mergeCell ref="T2584:U2584"/>
    <mergeCell ref="Q2572:R2572"/>
    <mergeCell ref="T2572:U2572"/>
    <mergeCell ref="O2573:P2573"/>
    <mergeCell ref="Q2573:R2573"/>
    <mergeCell ref="T2573:U2573"/>
    <mergeCell ref="T2574:U2574"/>
    <mergeCell ref="O2575:P2575"/>
    <mergeCell ref="Q2575:R2575"/>
    <mergeCell ref="T2575:U2575"/>
    <mergeCell ref="O2576:P2576"/>
    <mergeCell ref="Q2576:R2576"/>
    <mergeCell ref="T2576:U2576"/>
    <mergeCell ref="O2577:P2577"/>
    <mergeCell ref="Q2577:R2577"/>
    <mergeCell ref="T2577:U2577"/>
    <mergeCell ref="O2578:P2578"/>
    <mergeCell ref="Q2578:R2578"/>
    <mergeCell ref="T2578:U2578"/>
    <mergeCell ref="Q2566:R2566"/>
    <mergeCell ref="T2566:U2566"/>
    <mergeCell ref="O2567:P2567"/>
    <mergeCell ref="Q2567:R2567"/>
    <mergeCell ref="T2567:U2567"/>
    <mergeCell ref="O2568:P2568"/>
    <mergeCell ref="Q2568:R2568"/>
    <mergeCell ref="T2568:U2568"/>
    <mergeCell ref="O2569:P2569"/>
    <mergeCell ref="Q2569:R2569"/>
    <mergeCell ref="T2569:U2569"/>
    <mergeCell ref="O2570:P2570"/>
    <mergeCell ref="Q2570:R2570"/>
    <mergeCell ref="T2570:U2570"/>
    <mergeCell ref="O2571:P2571"/>
    <mergeCell ref="Q2571:R2571"/>
    <mergeCell ref="T2571:U2571"/>
    <mergeCell ref="Q2560:R2560"/>
    <mergeCell ref="T2560:U2560"/>
    <mergeCell ref="O2561:P2561"/>
    <mergeCell ref="Q2561:R2561"/>
    <mergeCell ref="T2561:U2561"/>
    <mergeCell ref="O2562:P2562"/>
    <mergeCell ref="Q2562:R2562"/>
    <mergeCell ref="T2562:U2562"/>
    <mergeCell ref="O2563:P2563"/>
    <mergeCell ref="Q2563:R2563"/>
    <mergeCell ref="T2563:U2563"/>
    <mergeCell ref="O2564:P2564"/>
    <mergeCell ref="Q2564:R2564"/>
    <mergeCell ref="T2564:U2564"/>
    <mergeCell ref="O2565:P2565"/>
    <mergeCell ref="Q2565:R2565"/>
    <mergeCell ref="T2565:U2565"/>
    <mergeCell ref="Q2554:R2554"/>
    <mergeCell ref="T2554:U2554"/>
    <mergeCell ref="O2555:P2555"/>
    <mergeCell ref="Q2555:R2555"/>
    <mergeCell ref="T2555:U2555"/>
    <mergeCell ref="O2556:P2556"/>
    <mergeCell ref="Q2556:R2556"/>
    <mergeCell ref="T2556:U2556"/>
    <mergeCell ref="O2557:P2557"/>
    <mergeCell ref="Q2557:R2557"/>
    <mergeCell ref="T2557:U2557"/>
    <mergeCell ref="O2558:P2558"/>
    <mergeCell ref="Q2558:R2558"/>
    <mergeCell ref="T2558:U2558"/>
    <mergeCell ref="O2559:P2559"/>
    <mergeCell ref="Q2559:R2559"/>
    <mergeCell ref="T2559:U2559"/>
    <mergeCell ref="O2548:P2548"/>
    <mergeCell ref="Q2548:R2548"/>
    <mergeCell ref="T2548:U2548"/>
    <mergeCell ref="O2549:P2549"/>
    <mergeCell ref="Q2549:R2549"/>
    <mergeCell ref="T2549:U2549"/>
    <mergeCell ref="O2550:P2550"/>
    <mergeCell ref="Q2550:R2550"/>
    <mergeCell ref="T2550:U2550"/>
    <mergeCell ref="O2551:P2551"/>
    <mergeCell ref="Q2551:R2551"/>
    <mergeCell ref="T2551:U2551"/>
    <mergeCell ref="O2552:P2552"/>
    <mergeCell ref="Q2552:R2552"/>
    <mergeCell ref="T2552:U2552"/>
    <mergeCell ref="O2553:P2553"/>
    <mergeCell ref="Q2553:R2553"/>
    <mergeCell ref="T2553:U2553"/>
    <mergeCell ref="O2542:P2542"/>
    <mergeCell ref="Q2542:R2542"/>
    <mergeCell ref="T2542:U2542"/>
    <mergeCell ref="O2543:P2543"/>
    <mergeCell ref="Q2543:R2543"/>
    <mergeCell ref="T2543:U2543"/>
    <mergeCell ref="O2544:P2544"/>
    <mergeCell ref="Q2544:R2544"/>
    <mergeCell ref="T2544:U2544"/>
    <mergeCell ref="O2545:P2545"/>
    <mergeCell ref="Q2545:R2545"/>
    <mergeCell ref="T2545:U2545"/>
    <mergeCell ref="O2546:P2546"/>
    <mergeCell ref="Q2546:R2546"/>
    <mergeCell ref="T2546:U2546"/>
    <mergeCell ref="O2547:P2547"/>
    <mergeCell ref="Q2547:R2547"/>
    <mergeCell ref="T2547:U2547"/>
    <mergeCell ref="O2536:P2536"/>
    <mergeCell ref="Q2536:R2536"/>
    <mergeCell ref="T2536:U2536"/>
    <mergeCell ref="O2537:P2537"/>
    <mergeCell ref="Q2537:R2537"/>
    <mergeCell ref="T2537:U2537"/>
    <mergeCell ref="O2538:P2538"/>
    <mergeCell ref="Q2538:R2538"/>
    <mergeCell ref="T2538:U2538"/>
    <mergeCell ref="O2539:P2539"/>
    <mergeCell ref="Q2539:R2539"/>
    <mergeCell ref="T2539:U2539"/>
    <mergeCell ref="O2540:P2540"/>
    <mergeCell ref="Q2540:R2540"/>
    <mergeCell ref="T2540:U2540"/>
    <mergeCell ref="O2541:P2541"/>
    <mergeCell ref="Q2541:R2541"/>
    <mergeCell ref="T2541:U2541"/>
    <mergeCell ref="O2530:P2530"/>
    <mergeCell ref="Q2530:R2530"/>
    <mergeCell ref="T2530:U2530"/>
    <mergeCell ref="O2531:P2531"/>
    <mergeCell ref="Q2531:R2531"/>
    <mergeCell ref="T2531:U2531"/>
    <mergeCell ref="O2532:P2532"/>
    <mergeCell ref="Q2532:R2532"/>
    <mergeCell ref="T2532:U2532"/>
    <mergeCell ref="O2533:P2533"/>
    <mergeCell ref="Q2533:R2533"/>
    <mergeCell ref="T2533:U2533"/>
    <mergeCell ref="O2534:P2534"/>
    <mergeCell ref="Q2534:R2534"/>
    <mergeCell ref="T2534:U2534"/>
    <mergeCell ref="O2535:P2535"/>
    <mergeCell ref="Q2535:R2535"/>
    <mergeCell ref="T2535:U2535"/>
    <mergeCell ref="O2524:P2524"/>
    <mergeCell ref="Q2524:R2524"/>
    <mergeCell ref="T2524:U2524"/>
    <mergeCell ref="O2525:P2525"/>
    <mergeCell ref="Q2525:R2525"/>
    <mergeCell ref="T2525:U2525"/>
    <mergeCell ref="O2526:P2526"/>
    <mergeCell ref="Q2526:R2526"/>
    <mergeCell ref="T2526:U2526"/>
    <mergeCell ref="O2527:P2527"/>
    <mergeCell ref="Q2527:R2527"/>
    <mergeCell ref="T2527:U2527"/>
    <mergeCell ref="O2528:P2528"/>
    <mergeCell ref="Q2528:R2528"/>
    <mergeCell ref="T2528:U2528"/>
    <mergeCell ref="O2529:P2529"/>
    <mergeCell ref="Q2529:R2529"/>
    <mergeCell ref="T2529:U2529"/>
    <mergeCell ref="O2518:P2518"/>
    <mergeCell ref="Q2518:R2518"/>
    <mergeCell ref="T2518:U2518"/>
    <mergeCell ref="O2519:P2519"/>
    <mergeCell ref="Q2519:R2519"/>
    <mergeCell ref="T2519:U2519"/>
    <mergeCell ref="O2520:P2520"/>
    <mergeCell ref="Q2520:R2520"/>
    <mergeCell ref="T2520:U2520"/>
    <mergeCell ref="O2521:P2521"/>
    <mergeCell ref="Q2521:R2521"/>
    <mergeCell ref="T2521:U2521"/>
    <mergeCell ref="O2522:P2522"/>
    <mergeCell ref="Q2522:R2522"/>
    <mergeCell ref="T2522:U2522"/>
    <mergeCell ref="O2523:P2523"/>
    <mergeCell ref="Q2523:R2523"/>
    <mergeCell ref="T2523:U2523"/>
    <mergeCell ref="O2512:P2512"/>
    <mergeCell ref="Q2512:R2512"/>
    <mergeCell ref="T2512:U2512"/>
    <mergeCell ref="O2513:P2513"/>
    <mergeCell ref="Q2513:R2513"/>
    <mergeCell ref="T2513:U2513"/>
    <mergeCell ref="O2514:P2514"/>
    <mergeCell ref="Q2514:R2514"/>
    <mergeCell ref="T2514:U2514"/>
    <mergeCell ref="O2515:P2515"/>
    <mergeCell ref="Q2515:R2515"/>
    <mergeCell ref="T2515:U2515"/>
    <mergeCell ref="O2516:P2516"/>
    <mergeCell ref="Q2516:R2516"/>
    <mergeCell ref="T2516:U2516"/>
    <mergeCell ref="O2517:P2517"/>
    <mergeCell ref="Q2517:R2517"/>
    <mergeCell ref="T2517:U2517"/>
    <mergeCell ref="O2506:P2506"/>
    <mergeCell ref="Q2506:R2506"/>
    <mergeCell ref="T2506:U2506"/>
    <mergeCell ref="O2507:P2507"/>
    <mergeCell ref="Q2507:R2507"/>
    <mergeCell ref="T2507:U2507"/>
    <mergeCell ref="O2508:P2508"/>
    <mergeCell ref="Q2508:R2508"/>
    <mergeCell ref="T2508:U2508"/>
    <mergeCell ref="O2509:P2509"/>
    <mergeCell ref="Q2509:R2509"/>
    <mergeCell ref="T2509:U2509"/>
    <mergeCell ref="O2510:P2510"/>
    <mergeCell ref="Q2510:R2510"/>
    <mergeCell ref="T2510:U2510"/>
    <mergeCell ref="O2511:P2511"/>
    <mergeCell ref="Q2511:R2511"/>
    <mergeCell ref="T2511:U2511"/>
    <mergeCell ref="O2500:P2500"/>
    <mergeCell ref="Q2500:R2500"/>
    <mergeCell ref="T2500:U2500"/>
    <mergeCell ref="O2501:P2501"/>
    <mergeCell ref="Q2501:R2501"/>
    <mergeCell ref="T2501:U2501"/>
    <mergeCell ref="O2502:P2502"/>
    <mergeCell ref="Q2502:R2502"/>
    <mergeCell ref="T2502:U2502"/>
    <mergeCell ref="O2503:P2503"/>
    <mergeCell ref="Q2503:R2503"/>
    <mergeCell ref="T2503:U2503"/>
    <mergeCell ref="O2504:P2504"/>
    <mergeCell ref="Q2504:R2504"/>
    <mergeCell ref="T2504:U2504"/>
    <mergeCell ref="O2505:P2505"/>
    <mergeCell ref="Q2505:R2505"/>
    <mergeCell ref="T2505:U2505"/>
    <mergeCell ref="O2494:P2494"/>
    <mergeCell ref="Q2494:R2494"/>
    <mergeCell ref="T2494:U2494"/>
    <mergeCell ref="O2495:P2495"/>
    <mergeCell ref="Q2495:R2495"/>
    <mergeCell ref="T2495:U2495"/>
    <mergeCell ref="O2496:P2496"/>
    <mergeCell ref="Q2496:R2496"/>
    <mergeCell ref="T2496:U2496"/>
    <mergeCell ref="O2497:P2497"/>
    <mergeCell ref="Q2497:R2497"/>
    <mergeCell ref="T2497:U2497"/>
    <mergeCell ref="O2498:P2498"/>
    <mergeCell ref="Q2498:R2498"/>
    <mergeCell ref="T2498:U2498"/>
    <mergeCell ref="O2499:P2499"/>
    <mergeCell ref="Q2499:R2499"/>
    <mergeCell ref="T2499:U2499"/>
    <mergeCell ref="O2488:P2488"/>
    <mergeCell ref="Q2488:R2488"/>
    <mergeCell ref="T2488:U2488"/>
    <mergeCell ref="O2489:P2489"/>
    <mergeCell ref="Q2489:R2489"/>
    <mergeCell ref="T2489:U2489"/>
    <mergeCell ref="O2490:P2490"/>
    <mergeCell ref="Q2490:R2490"/>
    <mergeCell ref="T2490:U2490"/>
    <mergeCell ref="O2491:P2491"/>
    <mergeCell ref="Q2491:R2491"/>
    <mergeCell ref="T2491:U2491"/>
    <mergeCell ref="O2492:P2492"/>
    <mergeCell ref="Q2492:R2492"/>
    <mergeCell ref="T2492:U2492"/>
    <mergeCell ref="O2493:P2493"/>
    <mergeCell ref="Q2493:R2493"/>
    <mergeCell ref="T2493:U2493"/>
    <mergeCell ref="O2482:P2482"/>
    <mergeCell ref="Q2482:R2482"/>
    <mergeCell ref="T2482:U2482"/>
    <mergeCell ref="O2483:P2483"/>
    <mergeCell ref="Q2483:R2483"/>
    <mergeCell ref="T2483:U2483"/>
    <mergeCell ref="O2484:P2484"/>
    <mergeCell ref="Q2484:R2484"/>
    <mergeCell ref="T2484:U2484"/>
    <mergeCell ref="O2485:P2485"/>
    <mergeCell ref="Q2485:R2485"/>
    <mergeCell ref="T2485:U2485"/>
    <mergeCell ref="O2486:P2486"/>
    <mergeCell ref="Q2486:R2486"/>
    <mergeCell ref="T2486:U2486"/>
    <mergeCell ref="O2487:P2487"/>
    <mergeCell ref="Q2487:R2487"/>
    <mergeCell ref="T2487:U2487"/>
    <mergeCell ref="O2476:P2476"/>
    <mergeCell ref="Q2476:R2476"/>
    <mergeCell ref="T2476:U2476"/>
    <mergeCell ref="O2477:P2477"/>
    <mergeCell ref="Q2477:R2477"/>
    <mergeCell ref="T2477:U2477"/>
    <mergeCell ref="O2478:P2478"/>
    <mergeCell ref="Q2478:R2478"/>
    <mergeCell ref="T2478:U2478"/>
    <mergeCell ref="O2479:P2479"/>
    <mergeCell ref="Q2479:R2479"/>
    <mergeCell ref="T2479:U2479"/>
    <mergeCell ref="O2480:P2480"/>
    <mergeCell ref="Q2480:R2480"/>
    <mergeCell ref="T2480:U2480"/>
    <mergeCell ref="O2481:P2481"/>
    <mergeCell ref="Q2481:R2481"/>
    <mergeCell ref="T2481:U2481"/>
    <mergeCell ref="O2470:P2470"/>
    <mergeCell ref="Q2470:R2470"/>
    <mergeCell ref="T2470:U2470"/>
    <mergeCell ref="O2471:P2471"/>
    <mergeCell ref="Q2471:R2471"/>
    <mergeCell ref="T2471:U2471"/>
    <mergeCell ref="O2472:P2472"/>
    <mergeCell ref="Q2472:R2472"/>
    <mergeCell ref="T2472:U2472"/>
    <mergeCell ref="O2473:P2473"/>
    <mergeCell ref="Q2473:R2473"/>
    <mergeCell ref="T2473:U2473"/>
    <mergeCell ref="O2474:P2474"/>
    <mergeCell ref="Q2474:R2474"/>
    <mergeCell ref="T2474:U2474"/>
    <mergeCell ref="O2475:P2475"/>
    <mergeCell ref="Q2475:R2475"/>
    <mergeCell ref="T2475:U2475"/>
    <mergeCell ref="O2464:P2464"/>
    <mergeCell ref="Q2464:R2464"/>
    <mergeCell ref="T2464:U2464"/>
    <mergeCell ref="O2465:P2465"/>
    <mergeCell ref="Q2465:R2465"/>
    <mergeCell ref="T2465:U2465"/>
    <mergeCell ref="O2466:P2466"/>
    <mergeCell ref="Q2466:R2466"/>
    <mergeCell ref="T2466:U2466"/>
    <mergeCell ref="O2467:P2467"/>
    <mergeCell ref="Q2467:R2467"/>
    <mergeCell ref="T2467:U2467"/>
    <mergeCell ref="O2468:P2468"/>
    <mergeCell ref="Q2468:R2468"/>
    <mergeCell ref="T2468:U2468"/>
    <mergeCell ref="O2469:P2469"/>
    <mergeCell ref="Q2469:R2469"/>
    <mergeCell ref="T2469:U2469"/>
    <mergeCell ref="O2458:P2458"/>
    <mergeCell ref="Q2458:R2458"/>
    <mergeCell ref="T2458:U2458"/>
    <mergeCell ref="O2459:P2459"/>
    <mergeCell ref="Q2459:R2459"/>
    <mergeCell ref="T2459:U2459"/>
    <mergeCell ref="O2460:P2460"/>
    <mergeCell ref="Q2460:R2460"/>
    <mergeCell ref="T2460:U2460"/>
    <mergeCell ref="O2461:P2461"/>
    <mergeCell ref="Q2461:R2461"/>
    <mergeCell ref="T2461:U2461"/>
    <mergeCell ref="O2462:P2462"/>
    <mergeCell ref="Q2462:R2462"/>
    <mergeCell ref="T2462:U2462"/>
    <mergeCell ref="O2463:P2463"/>
    <mergeCell ref="Q2463:R2463"/>
    <mergeCell ref="T2463:U2463"/>
    <mergeCell ref="O2452:P2452"/>
    <mergeCell ref="Q2452:R2452"/>
    <mergeCell ref="T2452:U2452"/>
    <mergeCell ref="O2453:P2453"/>
    <mergeCell ref="Q2453:R2453"/>
    <mergeCell ref="T2453:U2453"/>
    <mergeCell ref="O2454:P2454"/>
    <mergeCell ref="Q2454:R2454"/>
    <mergeCell ref="T2454:U2454"/>
    <mergeCell ref="O2455:P2455"/>
    <mergeCell ref="Q2455:R2455"/>
    <mergeCell ref="T2455:U2455"/>
    <mergeCell ref="O2456:P2456"/>
    <mergeCell ref="Q2456:R2456"/>
    <mergeCell ref="T2456:U2456"/>
    <mergeCell ref="O2457:P2457"/>
    <mergeCell ref="Q2457:R2457"/>
    <mergeCell ref="T2457:U2457"/>
    <mergeCell ref="T2445:U2445"/>
    <mergeCell ref="Q2446:R2446"/>
    <mergeCell ref="T2446:U2446"/>
    <mergeCell ref="Q2447:R2447"/>
    <mergeCell ref="T2447:U2447"/>
    <mergeCell ref="Q2448:R2448"/>
    <mergeCell ref="T2448:U2448"/>
    <mergeCell ref="Q2449:R2449"/>
    <mergeCell ref="T2449:U2449"/>
    <mergeCell ref="Q2450:R2450"/>
    <mergeCell ref="T2450:U2450"/>
    <mergeCell ref="Q2451:R2451"/>
    <mergeCell ref="T2451:U2451"/>
    <mergeCell ref="O2439:P2439"/>
    <mergeCell ref="Q2439:R2439"/>
    <mergeCell ref="T2439:U2439"/>
    <mergeCell ref="O2440:P2440"/>
    <mergeCell ref="Q2440:R2440"/>
    <mergeCell ref="T2440:U2440"/>
    <mergeCell ref="O2441:P2441"/>
    <mergeCell ref="Q2441:R2441"/>
    <mergeCell ref="T2441:U2441"/>
    <mergeCell ref="O2442:P2442"/>
    <mergeCell ref="Q2442:R2442"/>
    <mergeCell ref="T2442:U2442"/>
    <mergeCell ref="O2443:P2443"/>
    <mergeCell ref="Q2443:R2443"/>
    <mergeCell ref="T2443:U2443"/>
    <mergeCell ref="O2444:P2444"/>
    <mergeCell ref="Q2444:R2444"/>
    <mergeCell ref="T2444:U2444"/>
    <mergeCell ref="O2446:P2446"/>
    <mergeCell ref="Q2433:R2433"/>
    <mergeCell ref="T2433:U2433"/>
    <mergeCell ref="O2434:P2434"/>
    <mergeCell ref="Q2434:R2434"/>
    <mergeCell ref="T2434:U2434"/>
    <mergeCell ref="O2435:P2435"/>
    <mergeCell ref="Q2435:R2435"/>
    <mergeCell ref="T2435:U2435"/>
    <mergeCell ref="O2436:P2436"/>
    <mergeCell ref="Q2436:R2436"/>
    <mergeCell ref="T2436:U2436"/>
    <mergeCell ref="O2437:P2437"/>
    <mergeCell ref="Q2437:R2437"/>
    <mergeCell ref="T2437:U2437"/>
    <mergeCell ref="O2438:P2438"/>
    <mergeCell ref="Q2438:R2438"/>
    <mergeCell ref="T2438:U2438"/>
    <mergeCell ref="Q2427:R2427"/>
    <mergeCell ref="T2427:U2427"/>
    <mergeCell ref="O2428:P2428"/>
    <mergeCell ref="Q2428:R2428"/>
    <mergeCell ref="T2428:U2428"/>
    <mergeCell ref="O2429:P2429"/>
    <mergeCell ref="Q2429:R2429"/>
    <mergeCell ref="T2429:U2429"/>
    <mergeCell ref="O2430:P2430"/>
    <mergeCell ref="Q2430:R2430"/>
    <mergeCell ref="T2430:U2430"/>
    <mergeCell ref="O2431:P2431"/>
    <mergeCell ref="Q2431:R2431"/>
    <mergeCell ref="T2431:U2431"/>
    <mergeCell ref="O2432:P2432"/>
    <mergeCell ref="Q2432:R2432"/>
    <mergeCell ref="T2432:U2432"/>
    <mergeCell ref="Q2421:R2421"/>
    <mergeCell ref="T2421:U2421"/>
    <mergeCell ref="O2422:P2422"/>
    <mergeCell ref="Q2422:R2422"/>
    <mergeCell ref="T2422:U2422"/>
    <mergeCell ref="O2423:P2423"/>
    <mergeCell ref="Q2423:R2423"/>
    <mergeCell ref="T2423:U2423"/>
    <mergeCell ref="O2424:P2424"/>
    <mergeCell ref="Q2424:R2424"/>
    <mergeCell ref="T2424:U2424"/>
    <mergeCell ref="O2425:P2425"/>
    <mergeCell ref="Q2425:R2425"/>
    <mergeCell ref="T2425:U2425"/>
    <mergeCell ref="O2426:P2426"/>
    <mergeCell ref="Q2426:R2426"/>
    <mergeCell ref="T2426:U2426"/>
    <mergeCell ref="Q2415:R2415"/>
    <mergeCell ref="T2415:U2415"/>
    <mergeCell ref="O2416:P2416"/>
    <mergeCell ref="Q2416:R2416"/>
    <mergeCell ref="T2416:U2416"/>
    <mergeCell ref="O2417:P2417"/>
    <mergeCell ref="Q2417:R2417"/>
    <mergeCell ref="T2417:U2417"/>
    <mergeCell ref="O2418:P2418"/>
    <mergeCell ref="Q2418:R2418"/>
    <mergeCell ref="T2418:U2418"/>
    <mergeCell ref="O2419:P2419"/>
    <mergeCell ref="Q2419:R2419"/>
    <mergeCell ref="T2419:U2419"/>
    <mergeCell ref="O2420:P2420"/>
    <mergeCell ref="Q2420:R2420"/>
    <mergeCell ref="T2420:U2420"/>
    <mergeCell ref="Q2409:R2409"/>
    <mergeCell ref="T2409:U2409"/>
    <mergeCell ref="O2410:P2410"/>
    <mergeCell ref="Q2410:R2410"/>
    <mergeCell ref="T2410:U2410"/>
    <mergeCell ref="O2411:P2411"/>
    <mergeCell ref="Q2411:R2411"/>
    <mergeCell ref="T2411:U2411"/>
    <mergeCell ref="O2412:P2412"/>
    <mergeCell ref="Q2412:R2412"/>
    <mergeCell ref="T2412:U2412"/>
    <mergeCell ref="O2413:P2413"/>
    <mergeCell ref="Q2413:R2413"/>
    <mergeCell ref="T2413:U2413"/>
    <mergeCell ref="O2414:P2414"/>
    <mergeCell ref="Q2414:R2414"/>
    <mergeCell ref="T2414:U2414"/>
    <mergeCell ref="Q2403:R2403"/>
    <mergeCell ref="T2403:U2403"/>
    <mergeCell ref="O2404:P2404"/>
    <mergeCell ref="Q2404:R2404"/>
    <mergeCell ref="T2404:U2404"/>
    <mergeCell ref="O2405:P2405"/>
    <mergeCell ref="Q2405:R2405"/>
    <mergeCell ref="T2405:U2405"/>
    <mergeCell ref="O2406:P2406"/>
    <mergeCell ref="Q2406:R2406"/>
    <mergeCell ref="T2406:U2406"/>
    <mergeCell ref="O2407:P2407"/>
    <mergeCell ref="Q2407:R2407"/>
    <mergeCell ref="T2407:U2407"/>
    <mergeCell ref="O2408:P2408"/>
    <mergeCell ref="Q2408:R2408"/>
    <mergeCell ref="T2408:U2408"/>
    <mergeCell ref="Q2397:R2397"/>
    <mergeCell ref="T2397:U2397"/>
    <mergeCell ref="O2398:P2398"/>
    <mergeCell ref="Q2398:R2398"/>
    <mergeCell ref="T2398:U2398"/>
    <mergeCell ref="O2399:P2399"/>
    <mergeCell ref="Q2399:R2399"/>
    <mergeCell ref="T2399:U2399"/>
    <mergeCell ref="O2400:P2400"/>
    <mergeCell ref="Q2400:R2400"/>
    <mergeCell ref="T2400:U2400"/>
    <mergeCell ref="O2401:P2401"/>
    <mergeCell ref="Q2401:R2401"/>
    <mergeCell ref="T2401:U2401"/>
    <mergeCell ref="O2402:P2402"/>
    <mergeCell ref="Q2402:R2402"/>
    <mergeCell ref="T2402:U2402"/>
    <mergeCell ref="Q2391:R2391"/>
    <mergeCell ref="T2391:U2391"/>
    <mergeCell ref="O2392:P2392"/>
    <mergeCell ref="Q2392:R2392"/>
    <mergeCell ref="T2392:U2392"/>
    <mergeCell ref="O2393:P2393"/>
    <mergeCell ref="Q2393:R2393"/>
    <mergeCell ref="T2393:U2393"/>
    <mergeCell ref="O2394:P2394"/>
    <mergeCell ref="Q2394:R2394"/>
    <mergeCell ref="T2394:U2394"/>
    <mergeCell ref="O2395:P2395"/>
    <mergeCell ref="Q2395:R2395"/>
    <mergeCell ref="T2395:U2395"/>
    <mergeCell ref="O2396:P2396"/>
    <mergeCell ref="Q2396:R2396"/>
    <mergeCell ref="T2396:U2396"/>
    <mergeCell ref="Q2385:R2385"/>
    <mergeCell ref="T2385:U2385"/>
    <mergeCell ref="O2386:P2386"/>
    <mergeCell ref="Q2386:R2386"/>
    <mergeCell ref="T2386:U2386"/>
    <mergeCell ref="O2387:P2387"/>
    <mergeCell ref="Q2387:R2387"/>
    <mergeCell ref="T2387:U2387"/>
    <mergeCell ref="O2388:P2388"/>
    <mergeCell ref="Q2388:R2388"/>
    <mergeCell ref="T2388:U2388"/>
    <mergeCell ref="O2389:P2389"/>
    <mergeCell ref="Q2389:R2389"/>
    <mergeCell ref="T2389:U2389"/>
    <mergeCell ref="O2390:P2390"/>
    <mergeCell ref="Q2390:R2390"/>
    <mergeCell ref="T2390:U2390"/>
    <mergeCell ref="Q2379:R2379"/>
    <mergeCell ref="T2379:U2379"/>
    <mergeCell ref="O2380:P2380"/>
    <mergeCell ref="Q2380:R2380"/>
    <mergeCell ref="T2380:U2380"/>
    <mergeCell ref="O2381:P2381"/>
    <mergeCell ref="Q2381:R2381"/>
    <mergeCell ref="T2381:U2381"/>
    <mergeCell ref="O2382:P2382"/>
    <mergeCell ref="Q2382:R2382"/>
    <mergeCell ref="T2382:U2382"/>
    <mergeCell ref="O2383:P2383"/>
    <mergeCell ref="Q2383:R2383"/>
    <mergeCell ref="T2383:U2383"/>
    <mergeCell ref="O2384:P2384"/>
    <mergeCell ref="Q2384:R2384"/>
    <mergeCell ref="T2384:U2384"/>
    <mergeCell ref="Q2373:R2373"/>
    <mergeCell ref="T2373:U2373"/>
    <mergeCell ref="O2374:P2374"/>
    <mergeCell ref="Q2374:R2374"/>
    <mergeCell ref="T2374:U2374"/>
    <mergeCell ref="O2375:P2375"/>
    <mergeCell ref="Q2375:R2375"/>
    <mergeCell ref="T2375:U2375"/>
    <mergeCell ref="O2376:P2376"/>
    <mergeCell ref="Q2376:R2376"/>
    <mergeCell ref="T2376:U2376"/>
    <mergeCell ref="O2377:P2377"/>
    <mergeCell ref="Q2377:R2377"/>
    <mergeCell ref="T2377:U2377"/>
    <mergeCell ref="O2378:P2378"/>
    <mergeCell ref="Q2378:R2378"/>
    <mergeCell ref="T2378:U2378"/>
    <mergeCell ref="Q2367:R2367"/>
    <mergeCell ref="T2367:U2367"/>
    <mergeCell ref="O2368:P2368"/>
    <mergeCell ref="Q2368:R2368"/>
    <mergeCell ref="T2368:U2368"/>
    <mergeCell ref="O2369:P2369"/>
    <mergeCell ref="Q2369:R2369"/>
    <mergeCell ref="T2369:U2369"/>
    <mergeCell ref="O2370:P2370"/>
    <mergeCell ref="Q2370:R2370"/>
    <mergeCell ref="T2370:U2370"/>
    <mergeCell ref="O2371:P2371"/>
    <mergeCell ref="Q2371:R2371"/>
    <mergeCell ref="T2371:U2371"/>
    <mergeCell ref="O2372:P2372"/>
    <mergeCell ref="Q2372:R2372"/>
    <mergeCell ref="T2372:U2372"/>
    <mergeCell ref="Q2361:R2361"/>
    <mergeCell ref="T2361:U2361"/>
    <mergeCell ref="O2362:P2362"/>
    <mergeCell ref="Q2362:R2362"/>
    <mergeCell ref="T2362:U2362"/>
    <mergeCell ref="O2363:P2363"/>
    <mergeCell ref="Q2363:R2363"/>
    <mergeCell ref="T2363:U2363"/>
    <mergeCell ref="O2364:P2364"/>
    <mergeCell ref="Q2364:R2364"/>
    <mergeCell ref="T2364:U2364"/>
    <mergeCell ref="O2365:P2365"/>
    <mergeCell ref="Q2365:R2365"/>
    <mergeCell ref="T2365:U2365"/>
    <mergeCell ref="O2366:P2366"/>
    <mergeCell ref="Q2366:R2366"/>
    <mergeCell ref="T2366:U2366"/>
    <mergeCell ref="Q2355:R2355"/>
    <mergeCell ref="T2355:U2355"/>
    <mergeCell ref="O2356:P2356"/>
    <mergeCell ref="Q2356:R2356"/>
    <mergeCell ref="T2356:U2356"/>
    <mergeCell ref="O2357:P2357"/>
    <mergeCell ref="Q2357:R2357"/>
    <mergeCell ref="T2357:U2357"/>
    <mergeCell ref="O2358:P2358"/>
    <mergeCell ref="Q2358:R2358"/>
    <mergeCell ref="T2358:U2358"/>
    <mergeCell ref="O2359:P2359"/>
    <mergeCell ref="Q2359:R2359"/>
    <mergeCell ref="T2359:U2359"/>
    <mergeCell ref="O2360:P2360"/>
    <mergeCell ref="Q2360:R2360"/>
    <mergeCell ref="T2360:U2360"/>
    <mergeCell ref="Q2349:R2349"/>
    <mergeCell ref="T2349:U2349"/>
    <mergeCell ref="O2350:P2350"/>
    <mergeCell ref="Q2350:R2350"/>
    <mergeCell ref="T2350:U2350"/>
    <mergeCell ref="O2351:P2351"/>
    <mergeCell ref="Q2351:R2351"/>
    <mergeCell ref="T2351:U2351"/>
    <mergeCell ref="O2352:P2352"/>
    <mergeCell ref="Q2352:R2352"/>
    <mergeCell ref="T2352:U2352"/>
    <mergeCell ref="O2353:P2353"/>
    <mergeCell ref="Q2353:R2353"/>
    <mergeCell ref="T2353:U2353"/>
    <mergeCell ref="O2354:P2354"/>
    <mergeCell ref="Q2354:R2354"/>
    <mergeCell ref="T2354:U2354"/>
    <mergeCell ref="Q2343:R2343"/>
    <mergeCell ref="T2343:U2343"/>
    <mergeCell ref="O2344:P2344"/>
    <mergeCell ref="Q2344:R2344"/>
    <mergeCell ref="T2344:U2344"/>
    <mergeCell ref="O2345:P2345"/>
    <mergeCell ref="Q2345:R2345"/>
    <mergeCell ref="T2345:U2345"/>
    <mergeCell ref="O2346:P2346"/>
    <mergeCell ref="Q2346:R2346"/>
    <mergeCell ref="T2346:U2346"/>
    <mergeCell ref="O2347:P2347"/>
    <mergeCell ref="Q2347:R2347"/>
    <mergeCell ref="T2347:U2347"/>
    <mergeCell ref="O2348:P2348"/>
    <mergeCell ref="Q2348:R2348"/>
    <mergeCell ref="T2348:U2348"/>
    <mergeCell ref="Q2337:R2337"/>
    <mergeCell ref="T2337:U2337"/>
    <mergeCell ref="O2338:P2338"/>
    <mergeCell ref="Q2338:R2338"/>
    <mergeCell ref="T2338:U2338"/>
    <mergeCell ref="O2339:P2339"/>
    <mergeCell ref="Q2339:R2339"/>
    <mergeCell ref="T2339:U2339"/>
    <mergeCell ref="O2340:P2340"/>
    <mergeCell ref="Q2340:R2340"/>
    <mergeCell ref="T2340:U2340"/>
    <mergeCell ref="O2341:P2341"/>
    <mergeCell ref="Q2341:R2341"/>
    <mergeCell ref="T2341:U2341"/>
    <mergeCell ref="O2342:P2342"/>
    <mergeCell ref="Q2342:R2342"/>
    <mergeCell ref="T2342:U2342"/>
    <mergeCell ref="O2331:P2331"/>
    <mergeCell ref="Q2331:R2331"/>
    <mergeCell ref="T2331:U2331"/>
    <mergeCell ref="O2332:P2332"/>
    <mergeCell ref="Q2332:R2332"/>
    <mergeCell ref="T2332:U2332"/>
    <mergeCell ref="O2333:P2333"/>
    <mergeCell ref="Q2333:R2333"/>
    <mergeCell ref="T2333:U2333"/>
    <mergeCell ref="O2334:P2334"/>
    <mergeCell ref="Q2334:R2334"/>
    <mergeCell ref="T2334:U2334"/>
    <mergeCell ref="O2335:P2335"/>
    <mergeCell ref="Q2335:R2335"/>
    <mergeCell ref="T2335:U2335"/>
    <mergeCell ref="O2336:P2336"/>
    <mergeCell ref="Q2336:R2336"/>
    <mergeCell ref="T2336:U2336"/>
    <mergeCell ref="O2325:P2325"/>
    <mergeCell ref="Q2325:R2325"/>
    <mergeCell ref="T2325:U2325"/>
    <mergeCell ref="O2326:P2326"/>
    <mergeCell ref="Q2326:R2326"/>
    <mergeCell ref="T2326:U2326"/>
    <mergeCell ref="O2327:P2327"/>
    <mergeCell ref="Q2327:R2327"/>
    <mergeCell ref="T2327:U2327"/>
    <mergeCell ref="O2328:P2328"/>
    <mergeCell ref="Q2328:R2328"/>
    <mergeCell ref="T2328:U2328"/>
    <mergeCell ref="O2329:P2329"/>
    <mergeCell ref="Q2329:R2329"/>
    <mergeCell ref="T2329:U2329"/>
    <mergeCell ref="O2330:P2330"/>
    <mergeCell ref="Q2330:R2330"/>
    <mergeCell ref="T2330:U2330"/>
    <mergeCell ref="O2319:P2319"/>
    <mergeCell ref="Q2319:R2319"/>
    <mergeCell ref="T2319:U2319"/>
    <mergeCell ref="O2320:P2320"/>
    <mergeCell ref="Q2320:R2320"/>
    <mergeCell ref="T2320:U2320"/>
    <mergeCell ref="O2321:P2321"/>
    <mergeCell ref="Q2321:R2321"/>
    <mergeCell ref="T2321:U2321"/>
    <mergeCell ref="O2322:P2322"/>
    <mergeCell ref="Q2322:R2322"/>
    <mergeCell ref="T2322:U2322"/>
    <mergeCell ref="O2323:P2323"/>
    <mergeCell ref="Q2323:R2323"/>
    <mergeCell ref="T2323:U2323"/>
    <mergeCell ref="O2324:P2324"/>
    <mergeCell ref="Q2324:R2324"/>
    <mergeCell ref="T2324:U2324"/>
    <mergeCell ref="O2313:P2313"/>
    <mergeCell ref="Q2313:R2313"/>
    <mergeCell ref="T2313:U2313"/>
    <mergeCell ref="O2314:P2314"/>
    <mergeCell ref="Q2314:R2314"/>
    <mergeCell ref="T2314:U2314"/>
    <mergeCell ref="O2315:P2315"/>
    <mergeCell ref="Q2315:R2315"/>
    <mergeCell ref="T2315:U2315"/>
    <mergeCell ref="O2316:P2316"/>
    <mergeCell ref="Q2316:R2316"/>
    <mergeCell ref="T2316:U2316"/>
    <mergeCell ref="O2317:P2317"/>
    <mergeCell ref="Q2317:R2317"/>
    <mergeCell ref="T2317:U2317"/>
    <mergeCell ref="O2318:P2318"/>
    <mergeCell ref="Q2318:R2318"/>
    <mergeCell ref="T2318:U2318"/>
    <mergeCell ref="O2306:P2306"/>
    <mergeCell ref="Q2306:R2306"/>
    <mergeCell ref="T2306:U2306"/>
    <mergeCell ref="O2307:P2307"/>
    <mergeCell ref="Q2307:R2307"/>
    <mergeCell ref="T2307:U2307"/>
    <mergeCell ref="T2308:U2308"/>
    <mergeCell ref="O2309:P2309"/>
    <mergeCell ref="Q2309:R2309"/>
    <mergeCell ref="T2309:U2309"/>
    <mergeCell ref="O2310:P2310"/>
    <mergeCell ref="Q2310:R2310"/>
    <mergeCell ref="T2310:U2310"/>
    <mergeCell ref="O2311:P2311"/>
    <mergeCell ref="Q2311:R2311"/>
    <mergeCell ref="T2311:U2311"/>
    <mergeCell ref="O2312:P2312"/>
    <mergeCell ref="Q2312:R2312"/>
    <mergeCell ref="T2312:U2312"/>
    <mergeCell ref="O2300:P2300"/>
    <mergeCell ref="Q2300:R2300"/>
    <mergeCell ref="T2300:U2300"/>
    <mergeCell ref="O2301:P2301"/>
    <mergeCell ref="Q2301:R2301"/>
    <mergeCell ref="T2301:U2301"/>
    <mergeCell ref="O2302:P2302"/>
    <mergeCell ref="Q2302:R2302"/>
    <mergeCell ref="T2302:U2302"/>
    <mergeCell ref="O2303:P2303"/>
    <mergeCell ref="Q2303:R2303"/>
    <mergeCell ref="T2303:U2303"/>
    <mergeCell ref="O2304:P2304"/>
    <mergeCell ref="Q2304:R2304"/>
    <mergeCell ref="T2304:U2304"/>
    <mergeCell ref="O2305:P2305"/>
    <mergeCell ref="Q2305:R2305"/>
    <mergeCell ref="T2305:U2305"/>
    <mergeCell ref="O2294:P2294"/>
    <mergeCell ref="Q2294:R2294"/>
    <mergeCell ref="T2294:U2294"/>
    <mergeCell ref="O2295:P2295"/>
    <mergeCell ref="Q2295:R2295"/>
    <mergeCell ref="T2295:U2295"/>
    <mergeCell ref="O2296:P2296"/>
    <mergeCell ref="Q2296:R2296"/>
    <mergeCell ref="T2296:U2296"/>
    <mergeCell ref="O2297:P2297"/>
    <mergeCell ref="Q2297:R2297"/>
    <mergeCell ref="T2297:U2297"/>
    <mergeCell ref="O2298:P2298"/>
    <mergeCell ref="Q2298:R2298"/>
    <mergeCell ref="T2298:U2298"/>
    <mergeCell ref="O2299:P2299"/>
    <mergeCell ref="Q2299:R2299"/>
    <mergeCell ref="T2299:U2299"/>
    <mergeCell ref="O2288:P2288"/>
    <mergeCell ref="Q2288:R2288"/>
    <mergeCell ref="T2288:U2288"/>
    <mergeCell ref="O2289:P2289"/>
    <mergeCell ref="Q2289:R2289"/>
    <mergeCell ref="T2289:U2289"/>
    <mergeCell ref="O2290:P2290"/>
    <mergeCell ref="Q2290:R2290"/>
    <mergeCell ref="T2290:U2290"/>
    <mergeCell ref="O2291:P2291"/>
    <mergeCell ref="Q2291:R2291"/>
    <mergeCell ref="T2291:U2291"/>
    <mergeCell ref="O2292:P2292"/>
    <mergeCell ref="Q2292:R2292"/>
    <mergeCell ref="T2292:U2292"/>
    <mergeCell ref="O2293:P2293"/>
    <mergeCell ref="Q2293:R2293"/>
    <mergeCell ref="T2293:U2293"/>
    <mergeCell ref="O2282:P2282"/>
    <mergeCell ref="Q2282:R2282"/>
    <mergeCell ref="T2282:U2282"/>
    <mergeCell ref="O2283:P2283"/>
    <mergeCell ref="Q2283:R2283"/>
    <mergeCell ref="T2283:U2283"/>
    <mergeCell ref="O2284:P2284"/>
    <mergeCell ref="Q2284:R2284"/>
    <mergeCell ref="T2284:U2284"/>
    <mergeCell ref="O2285:P2285"/>
    <mergeCell ref="Q2285:R2285"/>
    <mergeCell ref="T2285:U2285"/>
    <mergeCell ref="O2286:P2286"/>
    <mergeCell ref="Q2286:R2286"/>
    <mergeCell ref="T2286:U2286"/>
    <mergeCell ref="O2287:P2287"/>
    <mergeCell ref="Q2287:R2287"/>
    <mergeCell ref="T2287:U2287"/>
    <mergeCell ref="O2276:P2276"/>
    <mergeCell ref="Q2276:R2276"/>
    <mergeCell ref="T2276:U2276"/>
    <mergeCell ref="O2277:P2277"/>
    <mergeCell ref="Q2277:R2277"/>
    <mergeCell ref="T2277:U2277"/>
    <mergeCell ref="O2278:P2278"/>
    <mergeCell ref="Q2278:R2278"/>
    <mergeCell ref="T2278:U2278"/>
    <mergeCell ref="O2279:P2279"/>
    <mergeCell ref="Q2279:R2279"/>
    <mergeCell ref="T2279:U2279"/>
    <mergeCell ref="O2280:P2280"/>
    <mergeCell ref="Q2280:R2280"/>
    <mergeCell ref="T2280:U2280"/>
    <mergeCell ref="O2281:P2281"/>
    <mergeCell ref="Q2281:R2281"/>
    <mergeCell ref="T2281:U2281"/>
    <mergeCell ref="O2270:P2270"/>
    <mergeCell ref="Q2270:R2270"/>
    <mergeCell ref="T2270:U2270"/>
    <mergeCell ref="O2271:P2271"/>
    <mergeCell ref="Q2271:R2271"/>
    <mergeCell ref="T2271:U2271"/>
    <mergeCell ref="O2272:P2272"/>
    <mergeCell ref="Q2272:R2272"/>
    <mergeCell ref="T2272:U2272"/>
    <mergeCell ref="O2273:P2273"/>
    <mergeCell ref="Q2273:R2273"/>
    <mergeCell ref="T2273:U2273"/>
    <mergeCell ref="O2274:P2274"/>
    <mergeCell ref="Q2274:R2274"/>
    <mergeCell ref="T2274:U2274"/>
    <mergeCell ref="O2275:P2275"/>
    <mergeCell ref="Q2275:R2275"/>
    <mergeCell ref="T2275:U2275"/>
    <mergeCell ref="O2264:P2264"/>
    <mergeCell ref="Q2264:R2264"/>
    <mergeCell ref="T2264:U2264"/>
    <mergeCell ref="O2265:P2265"/>
    <mergeCell ref="Q2265:R2265"/>
    <mergeCell ref="T2265:U2265"/>
    <mergeCell ref="O2266:P2266"/>
    <mergeCell ref="Q2266:R2266"/>
    <mergeCell ref="T2266:U2266"/>
    <mergeCell ref="O2267:P2267"/>
    <mergeCell ref="Q2267:R2267"/>
    <mergeCell ref="T2267:U2267"/>
    <mergeCell ref="O2268:P2268"/>
    <mergeCell ref="Q2268:R2268"/>
    <mergeCell ref="T2268:U2268"/>
    <mergeCell ref="O2269:P2269"/>
    <mergeCell ref="Q2269:R2269"/>
    <mergeCell ref="T2269:U2269"/>
    <mergeCell ref="O2258:P2258"/>
    <mergeCell ref="Q2258:R2258"/>
    <mergeCell ref="T2258:U2258"/>
    <mergeCell ref="O2259:P2259"/>
    <mergeCell ref="Q2259:R2259"/>
    <mergeCell ref="T2259:U2259"/>
    <mergeCell ref="O2260:P2260"/>
    <mergeCell ref="Q2260:R2260"/>
    <mergeCell ref="T2260:U2260"/>
    <mergeCell ref="O2261:P2261"/>
    <mergeCell ref="Q2261:R2261"/>
    <mergeCell ref="T2261:U2261"/>
    <mergeCell ref="O2262:P2262"/>
    <mergeCell ref="Q2262:R2262"/>
    <mergeCell ref="T2262:U2262"/>
    <mergeCell ref="O2263:P2263"/>
    <mergeCell ref="Q2263:R2263"/>
    <mergeCell ref="T2263:U2263"/>
    <mergeCell ref="O2252:P2252"/>
    <mergeCell ref="Q2252:R2252"/>
    <mergeCell ref="T2252:U2252"/>
    <mergeCell ref="O2253:P2253"/>
    <mergeCell ref="Q2253:R2253"/>
    <mergeCell ref="T2253:U2253"/>
    <mergeCell ref="O2254:P2254"/>
    <mergeCell ref="Q2254:R2254"/>
    <mergeCell ref="T2254:U2254"/>
    <mergeCell ref="O2255:P2255"/>
    <mergeCell ref="Q2255:R2255"/>
    <mergeCell ref="T2255:U2255"/>
    <mergeCell ref="O2256:P2256"/>
    <mergeCell ref="Q2256:R2256"/>
    <mergeCell ref="T2256:U2256"/>
    <mergeCell ref="O2257:P2257"/>
    <mergeCell ref="Q2257:R2257"/>
    <mergeCell ref="T2257:U2257"/>
    <mergeCell ref="O2246:P2246"/>
    <mergeCell ref="Q2246:R2246"/>
    <mergeCell ref="T2246:U2246"/>
    <mergeCell ref="O2247:P2247"/>
    <mergeCell ref="Q2247:R2247"/>
    <mergeCell ref="T2247:U2247"/>
    <mergeCell ref="O2248:P2248"/>
    <mergeCell ref="Q2248:R2248"/>
    <mergeCell ref="T2248:U2248"/>
    <mergeCell ref="O2249:P2249"/>
    <mergeCell ref="Q2249:R2249"/>
    <mergeCell ref="T2249:U2249"/>
    <mergeCell ref="O2250:P2250"/>
    <mergeCell ref="Q2250:R2250"/>
    <mergeCell ref="T2250:U2250"/>
    <mergeCell ref="O2251:P2251"/>
    <mergeCell ref="Q2251:R2251"/>
    <mergeCell ref="T2251:U2251"/>
    <mergeCell ref="O2240:P2240"/>
    <mergeCell ref="Q2240:R2240"/>
    <mergeCell ref="T2240:U2240"/>
    <mergeCell ref="O2241:P2241"/>
    <mergeCell ref="Q2241:R2241"/>
    <mergeCell ref="T2241:U2241"/>
    <mergeCell ref="O2242:P2242"/>
    <mergeCell ref="Q2242:R2242"/>
    <mergeCell ref="T2242:U2242"/>
    <mergeCell ref="O2243:P2243"/>
    <mergeCell ref="Q2243:R2243"/>
    <mergeCell ref="T2243:U2243"/>
    <mergeCell ref="O2244:P2244"/>
    <mergeCell ref="Q2244:R2244"/>
    <mergeCell ref="T2244:U2244"/>
    <mergeCell ref="O2245:P2245"/>
    <mergeCell ref="Q2245:R2245"/>
    <mergeCell ref="T2245:U2245"/>
    <mergeCell ref="O2234:P2234"/>
    <mergeCell ref="Q2234:R2234"/>
    <mergeCell ref="T2234:U2234"/>
    <mergeCell ref="O2235:P2235"/>
    <mergeCell ref="Q2235:R2235"/>
    <mergeCell ref="T2235:U2235"/>
    <mergeCell ref="O2236:P2236"/>
    <mergeCell ref="Q2236:R2236"/>
    <mergeCell ref="T2236:U2236"/>
    <mergeCell ref="O2237:P2237"/>
    <mergeCell ref="Q2237:R2237"/>
    <mergeCell ref="T2237:U2237"/>
    <mergeCell ref="O2238:P2238"/>
    <mergeCell ref="Q2238:R2238"/>
    <mergeCell ref="T2238:U2238"/>
    <mergeCell ref="O2239:P2239"/>
    <mergeCell ref="Q2239:R2239"/>
    <mergeCell ref="T2239:U2239"/>
    <mergeCell ref="O2228:P2228"/>
    <mergeCell ref="Q2228:R2228"/>
    <mergeCell ref="T2228:U2228"/>
    <mergeCell ref="O2229:P2229"/>
    <mergeCell ref="Q2229:R2229"/>
    <mergeCell ref="T2229:U2229"/>
    <mergeCell ref="O2230:P2230"/>
    <mergeCell ref="Q2230:R2230"/>
    <mergeCell ref="O2231:P2231"/>
    <mergeCell ref="Q2231:R2231"/>
    <mergeCell ref="T2231:U2231"/>
    <mergeCell ref="T2230:U2230"/>
    <mergeCell ref="O2232:P2232"/>
    <mergeCell ref="Q2232:R2232"/>
    <mergeCell ref="T2232:U2232"/>
    <mergeCell ref="O2233:P2233"/>
    <mergeCell ref="Q2233:R2233"/>
    <mergeCell ref="T2233:U2233"/>
    <mergeCell ref="O2222:P2222"/>
    <mergeCell ref="Q2222:R2222"/>
    <mergeCell ref="T2222:U2222"/>
    <mergeCell ref="O2223:P2223"/>
    <mergeCell ref="Q2223:R2223"/>
    <mergeCell ref="T2223:U2223"/>
    <mergeCell ref="O2224:P2224"/>
    <mergeCell ref="Q2224:R2224"/>
    <mergeCell ref="T2224:U2224"/>
    <mergeCell ref="O2225:P2225"/>
    <mergeCell ref="Q2225:R2225"/>
    <mergeCell ref="T2225:U2225"/>
    <mergeCell ref="O2226:P2226"/>
    <mergeCell ref="Q2226:R2226"/>
    <mergeCell ref="T2226:U2226"/>
    <mergeCell ref="O2227:P2227"/>
    <mergeCell ref="Q2227:R2227"/>
    <mergeCell ref="T2227:U2227"/>
    <mergeCell ref="O2216:P2216"/>
    <mergeCell ref="Q2216:R2216"/>
    <mergeCell ref="T2216:U2216"/>
    <mergeCell ref="O2217:P2217"/>
    <mergeCell ref="Q2217:R2217"/>
    <mergeCell ref="T2217:U2217"/>
    <mergeCell ref="O2218:P2218"/>
    <mergeCell ref="Q2218:R2218"/>
    <mergeCell ref="T2218:U2218"/>
    <mergeCell ref="O2219:P2219"/>
    <mergeCell ref="Q2219:R2219"/>
    <mergeCell ref="T2219:U2219"/>
    <mergeCell ref="O2220:P2220"/>
    <mergeCell ref="Q2220:R2220"/>
    <mergeCell ref="T2220:U2220"/>
    <mergeCell ref="O2221:P2221"/>
    <mergeCell ref="Q2221:R2221"/>
    <mergeCell ref="T2221:U2221"/>
    <mergeCell ref="O2210:P2210"/>
    <mergeCell ref="Q2210:R2210"/>
    <mergeCell ref="T2210:U2210"/>
    <mergeCell ref="O2211:P2211"/>
    <mergeCell ref="Q2211:R2211"/>
    <mergeCell ref="T2211:U2211"/>
    <mergeCell ref="O2212:P2212"/>
    <mergeCell ref="Q2212:R2212"/>
    <mergeCell ref="T2212:U2212"/>
    <mergeCell ref="O2213:P2213"/>
    <mergeCell ref="Q2213:R2213"/>
    <mergeCell ref="T2213:U2213"/>
    <mergeCell ref="O2214:P2214"/>
    <mergeCell ref="Q2214:R2214"/>
    <mergeCell ref="T2214:U2214"/>
    <mergeCell ref="O2215:P2215"/>
    <mergeCell ref="Q2215:R2215"/>
    <mergeCell ref="T2215:U2215"/>
    <mergeCell ref="O2204:P2204"/>
    <mergeCell ref="Q2204:R2204"/>
    <mergeCell ref="T2204:U2204"/>
    <mergeCell ref="O2205:P2205"/>
    <mergeCell ref="Q2205:R2205"/>
    <mergeCell ref="T2205:U2205"/>
    <mergeCell ref="O2206:P2206"/>
    <mergeCell ref="Q2206:R2206"/>
    <mergeCell ref="T2206:U2206"/>
    <mergeCell ref="O2207:P2207"/>
    <mergeCell ref="Q2207:R2207"/>
    <mergeCell ref="T2207:U2207"/>
    <mergeCell ref="O2208:P2208"/>
    <mergeCell ref="Q2208:R2208"/>
    <mergeCell ref="T2208:U2208"/>
    <mergeCell ref="O2209:P2209"/>
    <mergeCell ref="Q2209:R2209"/>
    <mergeCell ref="T2209:U2209"/>
    <mergeCell ref="O2198:P2198"/>
    <mergeCell ref="Q2198:R2198"/>
    <mergeCell ref="T2198:U2198"/>
    <mergeCell ref="O2199:P2199"/>
    <mergeCell ref="Q2199:R2199"/>
    <mergeCell ref="T2199:U2199"/>
    <mergeCell ref="O2200:P2200"/>
    <mergeCell ref="Q2200:R2200"/>
    <mergeCell ref="T2200:U2200"/>
    <mergeCell ref="O2201:P2201"/>
    <mergeCell ref="Q2201:R2201"/>
    <mergeCell ref="T2201:U2201"/>
    <mergeCell ref="O2202:P2202"/>
    <mergeCell ref="Q2202:R2202"/>
    <mergeCell ref="T2202:U2202"/>
    <mergeCell ref="O2203:P2203"/>
    <mergeCell ref="Q2203:R2203"/>
    <mergeCell ref="T2203:U2203"/>
    <mergeCell ref="O2192:P2192"/>
    <mergeCell ref="Q2192:R2192"/>
    <mergeCell ref="T2192:U2192"/>
    <mergeCell ref="O2193:P2193"/>
    <mergeCell ref="Q2193:R2193"/>
    <mergeCell ref="T2193:U2193"/>
    <mergeCell ref="O2194:P2194"/>
    <mergeCell ref="Q2194:R2194"/>
    <mergeCell ref="T2194:U2194"/>
    <mergeCell ref="O2195:P2195"/>
    <mergeCell ref="Q2195:R2195"/>
    <mergeCell ref="T2195:U2195"/>
    <mergeCell ref="O2196:P2196"/>
    <mergeCell ref="Q2196:R2196"/>
    <mergeCell ref="T2196:U2196"/>
    <mergeCell ref="O2197:P2197"/>
    <mergeCell ref="Q2197:R2197"/>
    <mergeCell ref="T2197:U2197"/>
    <mergeCell ref="O2186:P2186"/>
    <mergeCell ref="Q2186:R2186"/>
    <mergeCell ref="T2186:U2186"/>
    <mergeCell ref="O2187:P2187"/>
    <mergeCell ref="Q2187:R2187"/>
    <mergeCell ref="T2187:U2187"/>
    <mergeCell ref="O2188:P2188"/>
    <mergeCell ref="Q2188:R2188"/>
    <mergeCell ref="T2188:U2188"/>
    <mergeCell ref="O2189:P2189"/>
    <mergeCell ref="Q2189:R2189"/>
    <mergeCell ref="T2189:U2189"/>
    <mergeCell ref="O2190:P2190"/>
    <mergeCell ref="Q2190:R2190"/>
    <mergeCell ref="T2190:U2190"/>
    <mergeCell ref="O2191:P2191"/>
    <mergeCell ref="Q2191:R2191"/>
    <mergeCell ref="T2191:U2191"/>
    <mergeCell ref="O2180:P2180"/>
    <mergeCell ref="Q2180:R2180"/>
    <mergeCell ref="T2180:U2180"/>
    <mergeCell ref="O2181:P2181"/>
    <mergeCell ref="Q2181:R2181"/>
    <mergeCell ref="T2181:U2181"/>
    <mergeCell ref="O2182:P2182"/>
    <mergeCell ref="Q2182:R2182"/>
    <mergeCell ref="T2182:U2182"/>
    <mergeCell ref="O2183:P2183"/>
    <mergeCell ref="Q2183:R2183"/>
    <mergeCell ref="T2183:U2183"/>
    <mergeCell ref="O2184:P2184"/>
    <mergeCell ref="Q2184:R2184"/>
    <mergeCell ref="T2184:U2184"/>
    <mergeCell ref="O2185:P2185"/>
    <mergeCell ref="Q2185:R2185"/>
    <mergeCell ref="T2185:U2185"/>
    <mergeCell ref="O2174:P2174"/>
    <mergeCell ref="Q2174:R2174"/>
    <mergeCell ref="T2174:U2174"/>
    <mergeCell ref="O2175:P2175"/>
    <mergeCell ref="Q2175:R2175"/>
    <mergeCell ref="T2175:U2175"/>
    <mergeCell ref="O2176:P2176"/>
    <mergeCell ref="Q2176:R2176"/>
    <mergeCell ref="T2176:U2176"/>
    <mergeCell ref="O2177:P2177"/>
    <mergeCell ref="Q2177:R2177"/>
    <mergeCell ref="T2177:U2177"/>
    <mergeCell ref="O2178:P2178"/>
    <mergeCell ref="Q2178:R2178"/>
    <mergeCell ref="T2178:U2178"/>
    <mergeCell ref="O2179:P2179"/>
    <mergeCell ref="Q2179:R2179"/>
    <mergeCell ref="T2179:U2179"/>
    <mergeCell ref="O2168:P2168"/>
    <mergeCell ref="Q2168:R2168"/>
    <mergeCell ref="T2168:U2168"/>
    <mergeCell ref="O2169:P2169"/>
    <mergeCell ref="Q2169:R2169"/>
    <mergeCell ref="T2169:U2169"/>
    <mergeCell ref="O2170:P2170"/>
    <mergeCell ref="Q2170:R2170"/>
    <mergeCell ref="T2170:U2170"/>
    <mergeCell ref="O2171:P2171"/>
    <mergeCell ref="Q2171:R2171"/>
    <mergeCell ref="T2171:U2171"/>
    <mergeCell ref="O2172:P2172"/>
    <mergeCell ref="Q2172:R2172"/>
    <mergeCell ref="T2172:U2172"/>
    <mergeCell ref="O2173:P2173"/>
    <mergeCell ref="Q2173:R2173"/>
    <mergeCell ref="T2173:U2173"/>
    <mergeCell ref="O2162:P2162"/>
    <mergeCell ref="Q2162:R2162"/>
    <mergeCell ref="T2162:U2162"/>
    <mergeCell ref="O2163:P2163"/>
    <mergeCell ref="Q2163:R2163"/>
    <mergeCell ref="T2163:U2163"/>
    <mergeCell ref="O2164:P2164"/>
    <mergeCell ref="Q2164:R2164"/>
    <mergeCell ref="T2164:U2164"/>
    <mergeCell ref="O2165:P2165"/>
    <mergeCell ref="Q2165:R2165"/>
    <mergeCell ref="T2165:U2165"/>
    <mergeCell ref="O2166:P2166"/>
    <mergeCell ref="Q2166:R2166"/>
    <mergeCell ref="T2166:U2166"/>
    <mergeCell ref="O2167:P2167"/>
    <mergeCell ref="Q2167:R2167"/>
    <mergeCell ref="T2167:U2167"/>
    <mergeCell ref="O2156:P2156"/>
    <mergeCell ref="Q2156:R2156"/>
    <mergeCell ref="T2156:U2156"/>
    <mergeCell ref="O2157:P2157"/>
    <mergeCell ref="Q2157:R2157"/>
    <mergeCell ref="T2157:U2157"/>
    <mergeCell ref="O2158:P2158"/>
    <mergeCell ref="Q2158:R2158"/>
    <mergeCell ref="T2158:U2158"/>
    <mergeCell ref="O2159:P2159"/>
    <mergeCell ref="Q2159:R2159"/>
    <mergeCell ref="T2159:U2159"/>
    <mergeCell ref="O2160:P2160"/>
    <mergeCell ref="Q2160:R2160"/>
    <mergeCell ref="T2160:U2160"/>
    <mergeCell ref="O2161:P2161"/>
    <mergeCell ref="Q2161:R2161"/>
    <mergeCell ref="T2161:U2161"/>
    <mergeCell ref="O2150:P2150"/>
    <mergeCell ref="Q2150:R2150"/>
    <mergeCell ref="T2150:U2150"/>
    <mergeCell ref="O2151:P2151"/>
    <mergeCell ref="Q2151:R2151"/>
    <mergeCell ref="T2151:U2151"/>
    <mergeCell ref="O2152:P2152"/>
    <mergeCell ref="Q2152:R2152"/>
    <mergeCell ref="T2152:U2152"/>
    <mergeCell ref="O2153:P2153"/>
    <mergeCell ref="Q2153:R2153"/>
    <mergeCell ref="T2153:U2153"/>
    <mergeCell ref="O2154:P2154"/>
    <mergeCell ref="Q2154:R2154"/>
    <mergeCell ref="T2154:U2154"/>
    <mergeCell ref="O2155:P2155"/>
    <mergeCell ref="Q2155:R2155"/>
    <mergeCell ref="T2155:U2155"/>
    <mergeCell ref="O2144:P2144"/>
    <mergeCell ref="Q2144:R2144"/>
    <mergeCell ref="T2144:U2144"/>
    <mergeCell ref="O2145:P2145"/>
    <mergeCell ref="Q2145:R2145"/>
    <mergeCell ref="T2145:U2145"/>
    <mergeCell ref="O2146:P2146"/>
    <mergeCell ref="Q2146:R2146"/>
    <mergeCell ref="T2146:U2146"/>
    <mergeCell ref="O2147:P2147"/>
    <mergeCell ref="Q2147:R2147"/>
    <mergeCell ref="T2147:U2147"/>
    <mergeCell ref="O2148:P2148"/>
    <mergeCell ref="Q2148:R2148"/>
    <mergeCell ref="T2148:U2148"/>
    <mergeCell ref="O2149:P2149"/>
    <mergeCell ref="Q2149:R2149"/>
    <mergeCell ref="T2149:U2149"/>
    <mergeCell ref="O2138:P2138"/>
    <mergeCell ref="Q2138:R2138"/>
    <mergeCell ref="T2138:U2138"/>
    <mergeCell ref="O2139:P2139"/>
    <mergeCell ref="Q2139:R2139"/>
    <mergeCell ref="T2139:U2139"/>
    <mergeCell ref="O2140:P2140"/>
    <mergeCell ref="Q2140:R2140"/>
    <mergeCell ref="T2140:U2140"/>
    <mergeCell ref="O2141:P2141"/>
    <mergeCell ref="Q2141:R2141"/>
    <mergeCell ref="T2141:U2141"/>
    <mergeCell ref="O2142:P2142"/>
    <mergeCell ref="Q2142:R2142"/>
    <mergeCell ref="T2142:U2142"/>
    <mergeCell ref="O2143:P2143"/>
    <mergeCell ref="Q2143:R2143"/>
    <mergeCell ref="T2143:U2143"/>
    <mergeCell ref="O2132:P2132"/>
    <mergeCell ref="Q2132:R2132"/>
    <mergeCell ref="T2132:U2132"/>
    <mergeCell ref="O2133:P2133"/>
    <mergeCell ref="Q2133:R2133"/>
    <mergeCell ref="T2133:U2133"/>
    <mergeCell ref="O2134:P2134"/>
    <mergeCell ref="Q2134:R2134"/>
    <mergeCell ref="T2134:U2134"/>
    <mergeCell ref="O2135:P2135"/>
    <mergeCell ref="Q2135:R2135"/>
    <mergeCell ref="T2135:U2135"/>
    <mergeCell ref="O2136:P2136"/>
    <mergeCell ref="Q2136:R2136"/>
    <mergeCell ref="T2136:U2136"/>
    <mergeCell ref="O2137:P2137"/>
    <mergeCell ref="Q2137:R2137"/>
    <mergeCell ref="T2137:U2137"/>
    <mergeCell ref="O2126:P2126"/>
    <mergeCell ref="Q2126:R2126"/>
    <mergeCell ref="T2126:U2126"/>
    <mergeCell ref="O2127:P2127"/>
    <mergeCell ref="Q2127:R2127"/>
    <mergeCell ref="T2127:U2127"/>
    <mergeCell ref="O2128:P2128"/>
    <mergeCell ref="Q2128:R2128"/>
    <mergeCell ref="T2128:U2128"/>
    <mergeCell ref="O2129:P2129"/>
    <mergeCell ref="Q2129:R2129"/>
    <mergeCell ref="T2129:U2129"/>
    <mergeCell ref="O2130:P2130"/>
    <mergeCell ref="Q2130:R2130"/>
    <mergeCell ref="T2130:U2130"/>
    <mergeCell ref="O2131:P2131"/>
    <mergeCell ref="Q2131:R2131"/>
    <mergeCell ref="T2131:U2131"/>
    <mergeCell ref="O2120:P2120"/>
    <mergeCell ref="Q2120:R2120"/>
    <mergeCell ref="T2120:U2120"/>
    <mergeCell ref="O2121:P2121"/>
    <mergeCell ref="Q2121:R2121"/>
    <mergeCell ref="T2121:U2121"/>
    <mergeCell ref="O2122:P2122"/>
    <mergeCell ref="Q2122:R2122"/>
    <mergeCell ref="T2122:U2122"/>
    <mergeCell ref="O2123:P2123"/>
    <mergeCell ref="Q2123:R2123"/>
    <mergeCell ref="T2123:U2123"/>
    <mergeCell ref="O2124:P2124"/>
    <mergeCell ref="Q2124:R2124"/>
    <mergeCell ref="T2124:U2124"/>
    <mergeCell ref="O2125:P2125"/>
    <mergeCell ref="Q2125:R2125"/>
    <mergeCell ref="T2125:U2125"/>
    <mergeCell ref="O2114:P2114"/>
    <mergeCell ref="Q2114:R2114"/>
    <mergeCell ref="T2114:U2114"/>
    <mergeCell ref="O2115:P2115"/>
    <mergeCell ref="Q2115:R2115"/>
    <mergeCell ref="T2115:U2115"/>
    <mergeCell ref="O2116:P2116"/>
    <mergeCell ref="Q2116:R2116"/>
    <mergeCell ref="T2116:U2116"/>
    <mergeCell ref="O2117:P2117"/>
    <mergeCell ref="Q2117:R2117"/>
    <mergeCell ref="T2117:U2117"/>
    <mergeCell ref="O2118:P2118"/>
    <mergeCell ref="Q2118:R2118"/>
    <mergeCell ref="T2118:U2118"/>
    <mergeCell ref="O2119:P2119"/>
    <mergeCell ref="Q2119:R2119"/>
    <mergeCell ref="T2119:U2119"/>
    <mergeCell ref="O2108:P2108"/>
    <mergeCell ref="Q2108:R2108"/>
    <mergeCell ref="T2108:U2108"/>
    <mergeCell ref="O2109:P2109"/>
    <mergeCell ref="Q2109:R2109"/>
    <mergeCell ref="T2109:U2109"/>
    <mergeCell ref="O2110:P2110"/>
    <mergeCell ref="Q2110:R2110"/>
    <mergeCell ref="T2110:U2110"/>
    <mergeCell ref="O2111:P2111"/>
    <mergeCell ref="Q2111:R2111"/>
    <mergeCell ref="T2111:U2111"/>
    <mergeCell ref="O2112:P2112"/>
    <mergeCell ref="Q2112:R2112"/>
    <mergeCell ref="T2112:U2112"/>
    <mergeCell ref="O2113:P2113"/>
    <mergeCell ref="Q2113:R2113"/>
    <mergeCell ref="T2113:U2113"/>
    <mergeCell ref="O2102:P2102"/>
    <mergeCell ref="Q2102:R2102"/>
    <mergeCell ref="T2102:U2102"/>
    <mergeCell ref="O2103:P2103"/>
    <mergeCell ref="Q2103:R2103"/>
    <mergeCell ref="T2103:U2103"/>
    <mergeCell ref="O2104:P2104"/>
    <mergeCell ref="Q2104:R2104"/>
    <mergeCell ref="T2104:U2104"/>
    <mergeCell ref="O2105:P2105"/>
    <mergeCell ref="Q2105:R2105"/>
    <mergeCell ref="T2105:U2105"/>
    <mergeCell ref="O2106:P2106"/>
    <mergeCell ref="Q2106:R2106"/>
    <mergeCell ref="T2106:U2106"/>
    <mergeCell ref="O2107:P2107"/>
    <mergeCell ref="Q2107:R2107"/>
    <mergeCell ref="T2107:U2107"/>
    <mergeCell ref="O2095:P2095"/>
    <mergeCell ref="Q2095:R2095"/>
    <mergeCell ref="T2095:U2095"/>
    <mergeCell ref="O2096:P2096"/>
    <mergeCell ref="Q2096:R2096"/>
    <mergeCell ref="T2096:U2096"/>
    <mergeCell ref="O2097:P2097"/>
    <mergeCell ref="Q2097:R2097"/>
    <mergeCell ref="T2097:U2097"/>
    <mergeCell ref="O2098:P2098"/>
    <mergeCell ref="Q2098:R2098"/>
    <mergeCell ref="T2098:U2098"/>
    <mergeCell ref="T2099:U2099"/>
    <mergeCell ref="O2100:P2100"/>
    <mergeCell ref="Q2100:R2100"/>
    <mergeCell ref="T2100:U2100"/>
    <mergeCell ref="O2101:P2101"/>
    <mergeCell ref="Q2101:R2101"/>
    <mergeCell ref="T2101:U2101"/>
    <mergeCell ref="O2089:P2089"/>
    <mergeCell ref="Q2089:R2089"/>
    <mergeCell ref="T2089:U2089"/>
    <mergeCell ref="O2090:P2090"/>
    <mergeCell ref="Q2090:R2090"/>
    <mergeCell ref="T2090:U2090"/>
    <mergeCell ref="O2091:P2091"/>
    <mergeCell ref="Q2091:R2091"/>
    <mergeCell ref="T2091:U2091"/>
    <mergeCell ref="O2092:P2092"/>
    <mergeCell ref="Q2092:R2092"/>
    <mergeCell ref="T2092:U2092"/>
    <mergeCell ref="O2093:P2093"/>
    <mergeCell ref="Q2093:R2093"/>
    <mergeCell ref="T2093:U2093"/>
    <mergeCell ref="O2094:P2094"/>
    <mergeCell ref="Q2094:R2094"/>
    <mergeCell ref="T2094:U2094"/>
    <mergeCell ref="O2083:P2083"/>
    <mergeCell ref="Q2083:R2083"/>
    <mergeCell ref="T2083:U2083"/>
    <mergeCell ref="O2084:P2084"/>
    <mergeCell ref="Q2084:R2084"/>
    <mergeCell ref="T2084:U2084"/>
    <mergeCell ref="O2085:P2085"/>
    <mergeCell ref="Q2085:R2085"/>
    <mergeCell ref="T2085:U2085"/>
    <mergeCell ref="O2086:P2086"/>
    <mergeCell ref="Q2086:R2086"/>
    <mergeCell ref="T2086:U2086"/>
    <mergeCell ref="O2087:P2087"/>
    <mergeCell ref="Q2087:R2087"/>
    <mergeCell ref="T2087:U2087"/>
    <mergeCell ref="O2088:P2088"/>
    <mergeCell ref="Q2088:R2088"/>
    <mergeCell ref="T2088:U2088"/>
    <mergeCell ref="O2077:P2077"/>
    <mergeCell ref="Q2077:R2077"/>
    <mergeCell ref="T2077:U2077"/>
    <mergeCell ref="O2078:P2078"/>
    <mergeCell ref="Q2078:R2078"/>
    <mergeCell ref="T2078:U2078"/>
    <mergeCell ref="O2079:P2079"/>
    <mergeCell ref="Q2079:R2079"/>
    <mergeCell ref="T2079:U2079"/>
    <mergeCell ref="O2080:P2080"/>
    <mergeCell ref="Q2080:R2080"/>
    <mergeCell ref="T2080:U2080"/>
    <mergeCell ref="O2081:P2081"/>
    <mergeCell ref="Q2081:R2081"/>
    <mergeCell ref="T2081:U2081"/>
    <mergeCell ref="O2082:P2082"/>
    <mergeCell ref="Q2082:R2082"/>
    <mergeCell ref="T2082:U2082"/>
    <mergeCell ref="O2071:P2071"/>
    <mergeCell ref="Q2071:R2071"/>
    <mergeCell ref="T2071:U2071"/>
    <mergeCell ref="O2072:P2072"/>
    <mergeCell ref="Q2072:R2072"/>
    <mergeCell ref="T2072:U2072"/>
    <mergeCell ref="O2073:P2073"/>
    <mergeCell ref="Q2073:R2073"/>
    <mergeCell ref="T2073:U2073"/>
    <mergeCell ref="O2074:P2074"/>
    <mergeCell ref="Q2074:R2074"/>
    <mergeCell ref="T2074:U2074"/>
    <mergeCell ref="O2075:P2075"/>
    <mergeCell ref="Q2075:R2075"/>
    <mergeCell ref="T2075:U2075"/>
    <mergeCell ref="O2076:P2076"/>
    <mergeCell ref="Q2076:R2076"/>
    <mergeCell ref="T2076:U2076"/>
    <mergeCell ref="O2065:P2065"/>
    <mergeCell ref="Q2065:R2065"/>
    <mergeCell ref="T2065:U2065"/>
    <mergeCell ref="O2066:P2066"/>
    <mergeCell ref="Q2066:R2066"/>
    <mergeCell ref="T2066:U2066"/>
    <mergeCell ref="O2067:P2067"/>
    <mergeCell ref="Q2067:R2067"/>
    <mergeCell ref="T2067:U2067"/>
    <mergeCell ref="O2068:P2068"/>
    <mergeCell ref="Q2068:R2068"/>
    <mergeCell ref="T2068:U2068"/>
    <mergeCell ref="O2069:P2069"/>
    <mergeCell ref="Q2069:R2069"/>
    <mergeCell ref="T2069:U2069"/>
    <mergeCell ref="O2070:P2070"/>
    <mergeCell ref="Q2070:R2070"/>
    <mergeCell ref="T2070:U2070"/>
    <mergeCell ref="O2059:P2059"/>
    <mergeCell ref="Q2059:R2059"/>
    <mergeCell ref="T2059:U2059"/>
    <mergeCell ref="O2060:P2060"/>
    <mergeCell ref="Q2060:R2060"/>
    <mergeCell ref="T2060:U2060"/>
    <mergeCell ref="O2061:P2061"/>
    <mergeCell ref="Q2061:R2061"/>
    <mergeCell ref="T2061:U2061"/>
    <mergeCell ref="O2062:P2062"/>
    <mergeCell ref="Q2062:R2062"/>
    <mergeCell ref="T2062:U2062"/>
    <mergeCell ref="O2063:P2063"/>
    <mergeCell ref="Q2063:R2063"/>
    <mergeCell ref="T2063:U2063"/>
    <mergeCell ref="O2064:P2064"/>
    <mergeCell ref="Q2064:R2064"/>
    <mergeCell ref="T2064:U2064"/>
    <mergeCell ref="O2053:P2053"/>
    <mergeCell ref="Q2053:R2053"/>
    <mergeCell ref="T2053:U2053"/>
    <mergeCell ref="O2054:P2054"/>
    <mergeCell ref="Q2054:R2054"/>
    <mergeCell ref="T2054:U2054"/>
    <mergeCell ref="O2055:P2055"/>
    <mergeCell ref="Q2055:R2055"/>
    <mergeCell ref="T2055:U2055"/>
    <mergeCell ref="O2056:P2056"/>
    <mergeCell ref="Q2056:R2056"/>
    <mergeCell ref="T2056:U2056"/>
    <mergeCell ref="O2057:P2057"/>
    <mergeCell ref="Q2057:R2057"/>
    <mergeCell ref="T2057:U2057"/>
    <mergeCell ref="O2058:P2058"/>
    <mergeCell ref="Q2058:R2058"/>
    <mergeCell ref="T2058:U2058"/>
    <mergeCell ref="O2047:P2047"/>
    <mergeCell ref="Q2047:R2047"/>
    <mergeCell ref="T2047:U2047"/>
    <mergeCell ref="O2048:P2048"/>
    <mergeCell ref="Q2048:R2048"/>
    <mergeCell ref="T2048:U2048"/>
    <mergeCell ref="O2049:P2049"/>
    <mergeCell ref="Q2049:R2049"/>
    <mergeCell ref="T2049:U2049"/>
    <mergeCell ref="O2050:P2050"/>
    <mergeCell ref="Q2050:R2050"/>
    <mergeCell ref="T2050:U2050"/>
    <mergeCell ref="O2051:P2051"/>
    <mergeCell ref="Q2051:R2051"/>
    <mergeCell ref="T2051:U2051"/>
    <mergeCell ref="O2052:P2052"/>
    <mergeCell ref="Q2052:R2052"/>
    <mergeCell ref="T2052:U2052"/>
    <mergeCell ref="O2041:P2041"/>
    <mergeCell ref="Q2041:R2041"/>
    <mergeCell ref="T2041:U2041"/>
    <mergeCell ref="O2042:P2042"/>
    <mergeCell ref="Q2042:R2042"/>
    <mergeCell ref="T2042:U2042"/>
    <mergeCell ref="O2043:P2043"/>
    <mergeCell ref="Q2043:R2043"/>
    <mergeCell ref="T2043:U2043"/>
    <mergeCell ref="O2044:P2044"/>
    <mergeCell ref="Q2044:R2044"/>
    <mergeCell ref="T2044:U2044"/>
    <mergeCell ref="O2045:P2045"/>
    <mergeCell ref="Q2045:R2045"/>
    <mergeCell ref="T2045:U2045"/>
    <mergeCell ref="O2046:P2046"/>
    <mergeCell ref="Q2046:R2046"/>
    <mergeCell ref="T2046:U2046"/>
    <mergeCell ref="O2035:P2035"/>
    <mergeCell ref="Q2035:R2035"/>
    <mergeCell ref="T2035:U2035"/>
    <mergeCell ref="O2036:P2036"/>
    <mergeCell ref="Q2036:R2036"/>
    <mergeCell ref="T2036:U2036"/>
    <mergeCell ref="O2037:P2037"/>
    <mergeCell ref="Q2037:R2037"/>
    <mergeCell ref="T2037:U2037"/>
    <mergeCell ref="O2038:P2038"/>
    <mergeCell ref="Q2038:R2038"/>
    <mergeCell ref="T2038:U2038"/>
    <mergeCell ref="O2039:P2039"/>
    <mergeCell ref="Q2039:R2039"/>
    <mergeCell ref="T2039:U2039"/>
    <mergeCell ref="O2040:P2040"/>
    <mergeCell ref="Q2040:R2040"/>
    <mergeCell ref="T2040:U2040"/>
    <mergeCell ref="O2029:P2029"/>
    <mergeCell ref="Q2029:R2029"/>
    <mergeCell ref="T2029:U2029"/>
    <mergeCell ref="O2030:P2030"/>
    <mergeCell ref="Q2030:R2030"/>
    <mergeCell ref="T2030:U2030"/>
    <mergeCell ref="O2031:P2031"/>
    <mergeCell ref="Q2031:R2031"/>
    <mergeCell ref="T2031:U2031"/>
    <mergeCell ref="O2032:P2032"/>
    <mergeCell ref="Q2032:R2032"/>
    <mergeCell ref="T2032:U2032"/>
    <mergeCell ref="O2033:P2033"/>
    <mergeCell ref="Q2033:R2033"/>
    <mergeCell ref="T2033:U2033"/>
    <mergeCell ref="O2034:P2034"/>
    <mergeCell ref="Q2034:R2034"/>
    <mergeCell ref="T2034:U2034"/>
    <mergeCell ref="O2023:P2023"/>
    <mergeCell ref="Q2023:R2023"/>
    <mergeCell ref="T2023:U2023"/>
    <mergeCell ref="O2024:P2024"/>
    <mergeCell ref="Q2024:R2024"/>
    <mergeCell ref="T2024:U2024"/>
    <mergeCell ref="O2025:P2025"/>
    <mergeCell ref="Q2025:R2025"/>
    <mergeCell ref="T2025:U2025"/>
    <mergeCell ref="O2026:P2026"/>
    <mergeCell ref="Q2026:R2026"/>
    <mergeCell ref="T2026:U2026"/>
    <mergeCell ref="O2027:P2027"/>
    <mergeCell ref="Q2027:R2027"/>
    <mergeCell ref="T2027:U2027"/>
    <mergeCell ref="O2028:P2028"/>
    <mergeCell ref="Q2028:R2028"/>
    <mergeCell ref="T2028:U2028"/>
    <mergeCell ref="O2017:P2017"/>
    <mergeCell ref="Q2017:R2017"/>
    <mergeCell ref="T2017:U2017"/>
    <mergeCell ref="O2018:P2018"/>
    <mergeCell ref="Q2018:R2018"/>
    <mergeCell ref="T2018:U2018"/>
    <mergeCell ref="O2019:P2019"/>
    <mergeCell ref="Q2019:R2019"/>
    <mergeCell ref="T2019:U2019"/>
    <mergeCell ref="O2020:P2020"/>
    <mergeCell ref="Q2020:R2020"/>
    <mergeCell ref="T2020:U2020"/>
    <mergeCell ref="O2021:P2021"/>
    <mergeCell ref="Q2021:R2021"/>
    <mergeCell ref="T2021:U2021"/>
    <mergeCell ref="O2022:P2022"/>
    <mergeCell ref="Q2022:R2022"/>
    <mergeCell ref="T2022:U2022"/>
    <mergeCell ref="O2011:P2011"/>
    <mergeCell ref="Q2011:R2011"/>
    <mergeCell ref="T2011:U2011"/>
    <mergeCell ref="O2012:P2012"/>
    <mergeCell ref="Q2012:R2012"/>
    <mergeCell ref="T2012:U2012"/>
    <mergeCell ref="O2013:P2013"/>
    <mergeCell ref="Q2013:R2013"/>
    <mergeCell ref="T2013:U2013"/>
    <mergeCell ref="O2014:P2014"/>
    <mergeCell ref="Q2014:R2014"/>
    <mergeCell ref="T2014:U2014"/>
    <mergeCell ref="O2015:P2015"/>
    <mergeCell ref="Q2015:R2015"/>
    <mergeCell ref="T2015:U2015"/>
    <mergeCell ref="O2016:P2016"/>
    <mergeCell ref="Q2016:R2016"/>
    <mergeCell ref="T2016:U2016"/>
    <mergeCell ref="O2005:P2005"/>
    <mergeCell ref="Q2005:R2005"/>
    <mergeCell ref="T2005:U2005"/>
    <mergeCell ref="O2006:P2006"/>
    <mergeCell ref="Q2006:R2006"/>
    <mergeCell ref="T2006:U2006"/>
    <mergeCell ref="O2007:P2007"/>
    <mergeCell ref="Q2007:R2007"/>
    <mergeCell ref="T2007:U2007"/>
    <mergeCell ref="O2008:P2008"/>
    <mergeCell ref="Q2008:R2008"/>
    <mergeCell ref="T2008:U2008"/>
    <mergeCell ref="O2009:P2009"/>
    <mergeCell ref="Q2009:R2009"/>
    <mergeCell ref="T2009:U2009"/>
    <mergeCell ref="O2010:P2010"/>
    <mergeCell ref="Q2010:R2010"/>
    <mergeCell ref="T2010:U2010"/>
    <mergeCell ref="O1999:P1999"/>
    <mergeCell ref="Q1999:R1999"/>
    <mergeCell ref="T1999:U1999"/>
    <mergeCell ref="O2000:P2000"/>
    <mergeCell ref="Q2000:R2000"/>
    <mergeCell ref="T2000:U2000"/>
    <mergeCell ref="O2001:P2001"/>
    <mergeCell ref="Q2001:R2001"/>
    <mergeCell ref="T2001:U2001"/>
    <mergeCell ref="O2002:P2002"/>
    <mergeCell ref="Q2002:R2002"/>
    <mergeCell ref="T2002:U2002"/>
    <mergeCell ref="O2003:P2003"/>
    <mergeCell ref="Q2003:R2003"/>
    <mergeCell ref="T2003:U2003"/>
    <mergeCell ref="O2004:P2004"/>
    <mergeCell ref="Q2004:R2004"/>
    <mergeCell ref="T2004:U2004"/>
    <mergeCell ref="O1993:P1993"/>
    <mergeCell ref="Q1993:R1993"/>
    <mergeCell ref="T1993:U1993"/>
    <mergeCell ref="O1994:P1994"/>
    <mergeCell ref="Q1994:R1994"/>
    <mergeCell ref="T1994:U1994"/>
    <mergeCell ref="O1995:P1995"/>
    <mergeCell ref="Q1995:R1995"/>
    <mergeCell ref="T1995:U1995"/>
    <mergeCell ref="O1996:P1996"/>
    <mergeCell ref="Q1996:R1996"/>
    <mergeCell ref="T1996:U1996"/>
    <mergeCell ref="O1997:P1997"/>
    <mergeCell ref="Q1997:R1997"/>
    <mergeCell ref="T1997:U1997"/>
    <mergeCell ref="O1998:P1998"/>
    <mergeCell ref="Q1998:R1998"/>
    <mergeCell ref="T1998:U1998"/>
    <mergeCell ref="O1987:P1987"/>
    <mergeCell ref="Q1987:R1987"/>
    <mergeCell ref="T1987:U1987"/>
    <mergeCell ref="O1988:P1988"/>
    <mergeCell ref="Q1988:R1988"/>
    <mergeCell ref="T1988:U1988"/>
    <mergeCell ref="O1989:P1989"/>
    <mergeCell ref="Q1989:R1989"/>
    <mergeCell ref="T1989:U1989"/>
    <mergeCell ref="O1990:P1990"/>
    <mergeCell ref="Q1990:R1990"/>
    <mergeCell ref="T1990:U1990"/>
    <mergeCell ref="O1991:P1991"/>
    <mergeCell ref="Q1991:R1991"/>
    <mergeCell ref="T1991:U1991"/>
    <mergeCell ref="O1992:P1992"/>
    <mergeCell ref="Q1992:R1992"/>
    <mergeCell ref="T1992:U1992"/>
    <mergeCell ref="O1981:P1981"/>
    <mergeCell ref="Q1981:R1981"/>
    <mergeCell ref="T1981:U1981"/>
    <mergeCell ref="O1982:P1982"/>
    <mergeCell ref="Q1982:R1982"/>
    <mergeCell ref="T1982:U1982"/>
    <mergeCell ref="O1983:P1983"/>
    <mergeCell ref="Q1983:R1983"/>
    <mergeCell ref="T1983:U1983"/>
    <mergeCell ref="O1984:P1984"/>
    <mergeCell ref="Q1984:R1984"/>
    <mergeCell ref="T1984:U1984"/>
    <mergeCell ref="O1985:P1985"/>
    <mergeCell ref="Q1985:R1985"/>
    <mergeCell ref="T1985:U1985"/>
    <mergeCell ref="O1986:P1986"/>
    <mergeCell ref="Q1986:R1986"/>
    <mergeCell ref="T1986:U1986"/>
    <mergeCell ref="O1975:P1975"/>
    <mergeCell ref="Q1975:R1975"/>
    <mergeCell ref="T1975:U1975"/>
    <mergeCell ref="O1976:P1976"/>
    <mergeCell ref="Q1976:R1976"/>
    <mergeCell ref="T1976:U1976"/>
    <mergeCell ref="O1977:P1977"/>
    <mergeCell ref="Q1977:R1977"/>
    <mergeCell ref="T1977:U1977"/>
    <mergeCell ref="O1978:P1978"/>
    <mergeCell ref="Q1978:R1978"/>
    <mergeCell ref="T1978:U1978"/>
    <mergeCell ref="O1979:P1979"/>
    <mergeCell ref="Q1979:R1979"/>
    <mergeCell ref="T1979:U1979"/>
    <mergeCell ref="O1980:P1980"/>
    <mergeCell ref="Q1980:R1980"/>
    <mergeCell ref="T1980:U1980"/>
    <mergeCell ref="O1968:P1968"/>
    <mergeCell ref="Q1968:R1968"/>
    <mergeCell ref="T1968:U1968"/>
    <mergeCell ref="O1969:P1969"/>
    <mergeCell ref="Q1969:R1969"/>
    <mergeCell ref="T1969:U1969"/>
    <mergeCell ref="O1970:P1970"/>
    <mergeCell ref="Q1970:R1970"/>
    <mergeCell ref="T1970:U1970"/>
    <mergeCell ref="T1971:U1971"/>
    <mergeCell ref="O1972:P1972"/>
    <mergeCell ref="Q1972:R1972"/>
    <mergeCell ref="T1972:U1972"/>
    <mergeCell ref="O1973:P1973"/>
    <mergeCell ref="Q1973:R1973"/>
    <mergeCell ref="T1973:U1973"/>
    <mergeCell ref="O1974:P1974"/>
    <mergeCell ref="Q1974:R1974"/>
    <mergeCell ref="T1974:U1974"/>
    <mergeCell ref="O1962:P1962"/>
    <mergeCell ref="Q1962:R1962"/>
    <mergeCell ref="T1962:U1962"/>
    <mergeCell ref="O1963:P1963"/>
    <mergeCell ref="Q1963:R1963"/>
    <mergeCell ref="T1963:U1963"/>
    <mergeCell ref="O1964:P1964"/>
    <mergeCell ref="Q1964:R1964"/>
    <mergeCell ref="T1964:U1964"/>
    <mergeCell ref="O1965:P1965"/>
    <mergeCell ref="Q1965:R1965"/>
    <mergeCell ref="T1965:U1965"/>
    <mergeCell ref="O1966:P1966"/>
    <mergeCell ref="Q1966:R1966"/>
    <mergeCell ref="T1966:U1966"/>
    <mergeCell ref="O1967:P1967"/>
    <mergeCell ref="Q1967:R1967"/>
    <mergeCell ref="T1967:U1967"/>
    <mergeCell ref="O1956:P1956"/>
    <mergeCell ref="Q1956:R1956"/>
    <mergeCell ref="T1956:U1956"/>
    <mergeCell ref="O1957:P1957"/>
    <mergeCell ref="Q1957:R1957"/>
    <mergeCell ref="T1957:U1957"/>
    <mergeCell ref="O1958:P1958"/>
    <mergeCell ref="Q1958:R1958"/>
    <mergeCell ref="T1958:U1958"/>
    <mergeCell ref="O1959:P1959"/>
    <mergeCell ref="Q1959:R1959"/>
    <mergeCell ref="T1959:U1959"/>
    <mergeCell ref="O1960:P1960"/>
    <mergeCell ref="Q1960:R1960"/>
    <mergeCell ref="T1960:U1960"/>
    <mergeCell ref="O1961:P1961"/>
    <mergeCell ref="Q1961:R1961"/>
    <mergeCell ref="T1961:U1961"/>
    <mergeCell ref="O1950:P1950"/>
    <mergeCell ref="Q1950:R1950"/>
    <mergeCell ref="T1950:U1950"/>
    <mergeCell ref="O1951:P1951"/>
    <mergeCell ref="Q1951:R1951"/>
    <mergeCell ref="T1951:U1951"/>
    <mergeCell ref="O1952:P1952"/>
    <mergeCell ref="Q1952:R1952"/>
    <mergeCell ref="T1952:U1952"/>
    <mergeCell ref="O1953:P1953"/>
    <mergeCell ref="Q1953:R1953"/>
    <mergeCell ref="T1953:U1953"/>
    <mergeCell ref="O1954:P1954"/>
    <mergeCell ref="Q1954:R1954"/>
    <mergeCell ref="T1954:U1954"/>
    <mergeCell ref="O1955:P1955"/>
    <mergeCell ref="Q1955:R1955"/>
    <mergeCell ref="T1955:U1955"/>
    <mergeCell ref="O1944:P1944"/>
    <mergeCell ref="Q1944:R1944"/>
    <mergeCell ref="T1944:U1944"/>
    <mergeCell ref="O1945:P1945"/>
    <mergeCell ref="Q1945:R1945"/>
    <mergeCell ref="T1945:U1945"/>
    <mergeCell ref="O1946:P1946"/>
    <mergeCell ref="Q1946:R1946"/>
    <mergeCell ref="T1946:U1946"/>
    <mergeCell ref="O1947:P1947"/>
    <mergeCell ref="Q1947:R1947"/>
    <mergeCell ref="T1947:U1947"/>
    <mergeCell ref="O1948:P1948"/>
    <mergeCell ref="Q1948:R1948"/>
    <mergeCell ref="T1948:U1948"/>
    <mergeCell ref="O1949:P1949"/>
    <mergeCell ref="Q1949:R1949"/>
    <mergeCell ref="T1949:U1949"/>
    <mergeCell ref="O1938:P1938"/>
    <mergeCell ref="Q1938:R1938"/>
    <mergeCell ref="T1938:U1938"/>
    <mergeCell ref="O1939:P1939"/>
    <mergeCell ref="Q1939:R1939"/>
    <mergeCell ref="T1939:U1939"/>
    <mergeCell ref="O1940:P1940"/>
    <mergeCell ref="Q1940:R1940"/>
    <mergeCell ref="T1940:U1940"/>
    <mergeCell ref="O1941:P1941"/>
    <mergeCell ref="Q1941:R1941"/>
    <mergeCell ref="T1941:U1941"/>
    <mergeCell ref="O1942:P1942"/>
    <mergeCell ref="Q1942:R1942"/>
    <mergeCell ref="T1942:U1942"/>
    <mergeCell ref="O1943:P1943"/>
    <mergeCell ref="Q1943:R1943"/>
    <mergeCell ref="T1943:U1943"/>
    <mergeCell ref="O1932:P1932"/>
    <mergeCell ref="Q1932:R1932"/>
    <mergeCell ref="T1932:U1932"/>
    <mergeCell ref="O1933:P1933"/>
    <mergeCell ref="Q1933:R1933"/>
    <mergeCell ref="T1933:U1933"/>
    <mergeCell ref="O1934:P1934"/>
    <mergeCell ref="Q1934:R1934"/>
    <mergeCell ref="T1934:U1934"/>
    <mergeCell ref="O1935:P1935"/>
    <mergeCell ref="Q1935:R1935"/>
    <mergeCell ref="T1935:U1935"/>
    <mergeCell ref="O1936:P1936"/>
    <mergeCell ref="Q1936:R1936"/>
    <mergeCell ref="T1936:U1936"/>
    <mergeCell ref="O1937:P1937"/>
    <mergeCell ref="Q1937:R1937"/>
    <mergeCell ref="T1937:U1937"/>
    <mergeCell ref="O1926:P1926"/>
    <mergeCell ref="Q1926:R1926"/>
    <mergeCell ref="T1926:U1926"/>
    <mergeCell ref="O1927:P1927"/>
    <mergeCell ref="Q1927:R1927"/>
    <mergeCell ref="T1927:U1927"/>
    <mergeCell ref="O1928:P1928"/>
    <mergeCell ref="Q1928:R1928"/>
    <mergeCell ref="T1928:U1928"/>
    <mergeCell ref="O1929:P1929"/>
    <mergeCell ref="Q1929:R1929"/>
    <mergeCell ref="T1929:U1929"/>
    <mergeCell ref="O1930:P1930"/>
    <mergeCell ref="Q1930:R1930"/>
    <mergeCell ref="T1930:U1930"/>
    <mergeCell ref="O1931:P1931"/>
    <mergeCell ref="Q1931:R1931"/>
    <mergeCell ref="T1931:U1931"/>
    <mergeCell ref="O1920:P1920"/>
    <mergeCell ref="Q1920:R1920"/>
    <mergeCell ref="T1920:U1920"/>
    <mergeCell ref="O1921:P1921"/>
    <mergeCell ref="Q1921:R1921"/>
    <mergeCell ref="T1921:U1921"/>
    <mergeCell ref="O1922:P1922"/>
    <mergeCell ref="Q1922:R1922"/>
    <mergeCell ref="T1922:U1922"/>
    <mergeCell ref="O1923:P1923"/>
    <mergeCell ref="Q1923:R1923"/>
    <mergeCell ref="T1923:U1923"/>
    <mergeCell ref="O1924:P1924"/>
    <mergeCell ref="Q1924:R1924"/>
    <mergeCell ref="T1924:U1924"/>
    <mergeCell ref="O1925:P1925"/>
    <mergeCell ref="Q1925:R1925"/>
    <mergeCell ref="T1925:U1925"/>
    <mergeCell ref="O1914:P1914"/>
    <mergeCell ref="Q1914:R1914"/>
    <mergeCell ref="T1914:U1914"/>
    <mergeCell ref="O1915:P1915"/>
    <mergeCell ref="Q1915:R1915"/>
    <mergeCell ref="T1915:U1915"/>
    <mergeCell ref="O1916:P1916"/>
    <mergeCell ref="Q1916:R1916"/>
    <mergeCell ref="T1916:U1916"/>
    <mergeCell ref="O1917:P1917"/>
    <mergeCell ref="Q1917:R1917"/>
    <mergeCell ref="T1917:U1917"/>
    <mergeCell ref="O1918:P1918"/>
    <mergeCell ref="Q1918:R1918"/>
    <mergeCell ref="T1918:U1918"/>
    <mergeCell ref="O1919:P1919"/>
    <mergeCell ref="Q1919:R1919"/>
    <mergeCell ref="T1919:U1919"/>
    <mergeCell ref="O1908:P1908"/>
    <mergeCell ref="Q1908:R1908"/>
    <mergeCell ref="T1908:U1908"/>
    <mergeCell ref="O1909:P1909"/>
    <mergeCell ref="Q1909:R1909"/>
    <mergeCell ref="T1909:U1909"/>
    <mergeCell ref="O1910:P1910"/>
    <mergeCell ref="Q1910:R1910"/>
    <mergeCell ref="T1910:U1910"/>
    <mergeCell ref="O1911:P1911"/>
    <mergeCell ref="Q1911:R1911"/>
    <mergeCell ref="T1911:U1911"/>
    <mergeCell ref="O1912:P1912"/>
    <mergeCell ref="Q1912:R1912"/>
    <mergeCell ref="T1912:U1912"/>
    <mergeCell ref="O1913:P1913"/>
    <mergeCell ref="Q1913:R1913"/>
    <mergeCell ref="T1913:U1913"/>
    <mergeCell ref="O1902:P1902"/>
    <mergeCell ref="Q1902:R1902"/>
    <mergeCell ref="T1902:U1902"/>
    <mergeCell ref="O1903:P1903"/>
    <mergeCell ref="Q1903:R1903"/>
    <mergeCell ref="T1903:U1903"/>
    <mergeCell ref="O1904:P1904"/>
    <mergeCell ref="Q1904:R1904"/>
    <mergeCell ref="T1904:U1904"/>
    <mergeCell ref="O1905:P1905"/>
    <mergeCell ref="Q1905:R1905"/>
    <mergeCell ref="T1905:U1905"/>
    <mergeCell ref="O1906:P1906"/>
    <mergeCell ref="Q1906:R1906"/>
    <mergeCell ref="T1906:U1906"/>
    <mergeCell ref="O1907:P1907"/>
    <mergeCell ref="Q1907:R1907"/>
    <mergeCell ref="T1907:U1907"/>
    <mergeCell ref="O1896:P1896"/>
    <mergeCell ref="Q1896:R1896"/>
    <mergeCell ref="T1896:U1896"/>
    <mergeCell ref="O1897:P1897"/>
    <mergeCell ref="Q1897:R1897"/>
    <mergeCell ref="T1897:U1897"/>
    <mergeCell ref="O1898:P1898"/>
    <mergeCell ref="Q1898:R1898"/>
    <mergeCell ref="T1898:U1898"/>
    <mergeCell ref="O1899:P1899"/>
    <mergeCell ref="Q1899:R1899"/>
    <mergeCell ref="T1899:U1899"/>
    <mergeCell ref="O1900:P1900"/>
    <mergeCell ref="Q1900:R1900"/>
    <mergeCell ref="T1900:U1900"/>
    <mergeCell ref="O1901:P1901"/>
    <mergeCell ref="Q1901:R1901"/>
    <mergeCell ref="T1901:U1901"/>
    <mergeCell ref="O1890:P1890"/>
    <mergeCell ref="Q1890:R1890"/>
    <mergeCell ref="T1890:U1890"/>
    <mergeCell ref="O1891:P1891"/>
    <mergeCell ref="Q1891:R1891"/>
    <mergeCell ref="T1891:U1891"/>
    <mergeCell ref="O1892:P1892"/>
    <mergeCell ref="Q1892:R1892"/>
    <mergeCell ref="T1892:U1892"/>
    <mergeCell ref="O1893:P1893"/>
    <mergeCell ref="Q1893:R1893"/>
    <mergeCell ref="T1893:U1893"/>
    <mergeCell ref="T1894:U1894"/>
    <mergeCell ref="O1894:P1894"/>
    <mergeCell ref="Q1894:R1894"/>
    <mergeCell ref="O1895:P1895"/>
    <mergeCell ref="Q1895:R1895"/>
    <mergeCell ref="T1895:U1895"/>
    <mergeCell ref="O1884:P1884"/>
    <mergeCell ref="Q1884:R1884"/>
    <mergeCell ref="T1884:U1884"/>
    <mergeCell ref="O1885:P1885"/>
    <mergeCell ref="Q1885:R1885"/>
    <mergeCell ref="T1885:U1885"/>
    <mergeCell ref="O1886:P1886"/>
    <mergeCell ref="Q1886:R1886"/>
    <mergeCell ref="T1886:U1886"/>
    <mergeCell ref="O1887:P1887"/>
    <mergeCell ref="Q1887:R1887"/>
    <mergeCell ref="T1887:U1887"/>
    <mergeCell ref="O1888:P1888"/>
    <mergeCell ref="Q1888:R1888"/>
    <mergeCell ref="T1888:U1888"/>
    <mergeCell ref="O1889:P1889"/>
    <mergeCell ref="Q1889:R1889"/>
    <mergeCell ref="T1889:U1889"/>
    <mergeCell ref="O1878:P1878"/>
    <mergeCell ref="Q1878:R1878"/>
    <mergeCell ref="T1878:U1878"/>
    <mergeCell ref="O1879:P1879"/>
    <mergeCell ref="Q1879:R1879"/>
    <mergeCell ref="T1879:U1879"/>
    <mergeCell ref="O1880:P1880"/>
    <mergeCell ref="Q1880:R1880"/>
    <mergeCell ref="T1880:U1880"/>
    <mergeCell ref="O1881:P1881"/>
    <mergeCell ref="Q1881:R1881"/>
    <mergeCell ref="T1881:U1881"/>
    <mergeCell ref="O1882:P1882"/>
    <mergeCell ref="Q1882:R1882"/>
    <mergeCell ref="T1882:U1882"/>
    <mergeCell ref="O1883:P1883"/>
    <mergeCell ref="Q1883:R1883"/>
    <mergeCell ref="T1883:U1883"/>
    <mergeCell ref="O1872:P1872"/>
    <mergeCell ref="Q1872:R1872"/>
    <mergeCell ref="T1872:U1872"/>
    <mergeCell ref="O1873:P1873"/>
    <mergeCell ref="Q1873:R1873"/>
    <mergeCell ref="T1873:U1873"/>
    <mergeCell ref="O1874:P1874"/>
    <mergeCell ref="Q1874:R1874"/>
    <mergeCell ref="T1874:U1874"/>
    <mergeCell ref="O1875:P1875"/>
    <mergeCell ref="Q1875:R1875"/>
    <mergeCell ref="T1875:U1875"/>
    <mergeCell ref="O1876:P1876"/>
    <mergeCell ref="Q1876:R1876"/>
    <mergeCell ref="T1876:U1876"/>
    <mergeCell ref="O1877:P1877"/>
    <mergeCell ref="Q1877:R1877"/>
    <mergeCell ref="T1877:U1877"/>
    <mergeCell ref="O1866:P1866"/>
    <mergeCell ref="Q1866:R1866"/>
    <mergeCell ref="T1866:U1866"/>
    <mergeCell ref="O1867:P1867"/>
    <mergeCell ref="Q1867:R1867"/>
    <mergeCell ref="T1867:U1867"/>
    <mergeCell ref="O1868:P1868"/>
    <mergeCell ref="Q1868:R1868"/>
    <mergeCell ref="T1868:U1868"/>
    <mergeCell ref="O1869:P1869"/>
    <mergeCell ref="Q1869:R1869"/>
    <mergeCell ref="T1869:U1869"/>
    <mergeCell ref="O1870:P1870"/>
    <mergeCell ref="Q1870:R1870"/>
    <mergeCell ref="T1870:U1870"/>
    <mergeCell ref="O1871:P1871"/>
    <mergeCell ref="Q1871:R1871"/>
    <mergeCell ref="T1871:U1871"/>
    <mergeCell ref="O1860:P1860"/>
    <mergeCell ref="Q1860:R1860"/>
    <mergeCell ref="T1860:U1860"/>
    <mergeCell ref="O1861:P1861"/>
    <mergeCell ref="Q1861:R1861"/>
    <mergeCell ref="T1861:U1861"/>
    <mergeCell ref="O1862:P1862"/>
    <mergeCell ref="Q1862:R1862"/>
    <mergeCell ref="T1862:U1862"/>
    <mergeCell ref="O1863:P1863"/>
    <mergeCell ref="Q1863:R1863"/>
    <mergeCell ref="T1863:U1863"/>
    <mergeCell ref="O1864:P1864"/>
    <mergeCell ref="Q1864:R1864"/>
    <mergeCell ref="T1864:U1864"/>
    <mergeCell ref="O1865:P1865"/>
    <mergeCell ref="Q1865:R1865"/>
    <mergeCell ref="T1865:U1865"/>
    <mergeCell ref="O1854:P1854"/>
    <mergeCell ref="Q1854:R1854"/>
    <mergeCell ref="T1854:U1854"/>
    <mergeCell ref="O1855:P1855"/>
    <mergeCell ref="Q1855:R1855"/>
    <mergeCell ref="T1855:U1855"/>
    <mergeCell ref="O1856:P1856"/>
    <mergeCell ref="Q1856:R1856"/>
    <mergeCell ref="T1856:U1856"/>
    <mergeCell ref="O1857:P1857"/>
    <mergeCell ref="Q1857:R1857"/>
    <mergeCell ref="T1857:U1857"/>
    <mergeCell ref="O1858:P1858"/>
    <mergeCell ref="Q1858:R1858"/>
    <mergeCell ref="T1858:U1858"/>
    <mergeCell ref="O1859:P1859"/>
    <mergeCell ref="Q1859:R1859"/>
    <mergeCell ref="T1859:U1859"/>
    <mergeCell ref="O1848:P1848"/>
    <mergeCell ref="Q1848:R1848"/>
    <mergeCell ref="T1848:U1848"/>
    <mergeCell ref="O1849:P1849"/>
    <mergeCell ref="Q1849:R1849"/>
    <mergeCell ref="T1849:U1849"/>
    <mergeCell ref="O1850:P1850"/>
    <mergeCell ref="Q1850:R1850"/>
    <mergeCell ref="T1850:U1850"/>
    <mergeCell ref="O1851:P1851"/>
    <mergeCell ref="Q1851:R1851"/>
    <mergeCell ref="T1851:U1851"/>
    <mergeCell ref="O1852:P1852"/>
    <mergeCell ref="Q1852:R1852"/>
    <mergeCell ref="T1852:U1852"/>
    <mergeCell ref="O1853:P1853"/>
    <mergeCell ref="Q1853:R1853"/>
    <mergeCell ref="T1853:U1853"/>
    <mergeCell ref="O1842:P1842"/>
    <mergeCell ref="Q1842:R1842"/>
    <mergeCell ref="T1842:U1842"/>
    <mergeCell ref="O1843:P1843"/>
    <mergeCell ref="Q1843:R1843"/>
    <mergeCell ref="T1843:U1843"/>
    <mergeCell ref="O1844:P1844"/>
    <mergeCell ref="Q1844:R1844"/>
    <mergeCell ref="T1844:U1844"/>
    <mergeCell ref="O1845:P1845"/>
    <mergeCell ref="Q1845:R1845"/>
    <mergeCell ref="T1845:U1845"/>
    <mergeCell ref="O1846:P1846"/>
    <mergeCell ref="Q1846:R1846"/>
    <mergeCell ref="T1846:U1846"/>
    <mergeCell ref="O1847:P1847"/>
    <mergeCell ref="Q1847:R1847"/>
    <mergeCell ref="T1847:U1847"/>
    <mergeCell ref="O1836:P1836"/>
    <mergeCell ref="Q1836:R1836"/>
    <mergeCell ref="T1836:U1836"/>
    <mergeCell ref="O1837:P1837"/>
    <mergeCell ref="Q1837:R1837"/>
    <mergeCell ref="T1837:U1837"/>
    <mergeCell ref="O1838:P1838"/>
    <mergeCell ref="Q1838:R1838"/>
    <mergeCell ref="T1838:U1838"/>
    <mergeCell ref="O1839:P1839"/>
    <mergeCell ref="Q1839:R1839"/>
    <mergeCell ref="T1839:U1839"/>
    <mergeCell ref="O1840:P1840"/>
    <mergeCell ref="Q1840:R1840"/>
    <mergeCell ref="T1840:U1840"/>
    <mergeCell ref="O1841:P1841"/>
    <mergeCell ref="Q1841:R1841"/>
    <mergeCell ref="T1841:U1841"/>
    <mergeCell ref="O1831:P1831"/>
    <mergeCell ref="Q1831:R1831"/>
    <mergeCell ref="T1831:U1831"/>
    <mergeCell ref="O1832:P1832"/>
    <mergeCell ref="Q1832:R1832"/>
    <mergeCell ref="T1832:U1832"/>
    <mergeCell ref="O1833:P1833"/>
    <mergeCell ref="Q1833:R1833"/>
    <mergeCell ref="T1833:U1833"/>
    <mergeCell ref="O1834:P1834"/>
    <mergeCell ref="Q1834:R1834"/>
    <mergeCell ref="T1834:U1834"/>
    <mergeCell ref="O1835:P1835"/>
    <mergeCell ref="Q1835:R1835"/>
    <mergeCell ref="T1835:U1835"/>
    <mergeCell ref="O1825:P1825"/>
    <mergeCell ref="Q1825:R1825"/>
    <mergeCell ref="T1825:U1825"/>
    <mergeCell ref="O1826:P1826"/>
    <mergeCell ref="Q1826:R1826"/>
    <mergeCell ref="T1826:U1826"/>
    <mergeCell ref="O1827:P1827"/>
    <mergeCell ref="Q1827:R1827"/>
    <mergeCell ref="T1827:U1827"/>
    <mergeCell ref="O1828:P1828"/>
    <mergeCell ref="Q1828:R1828"/>
    <mergeCell ref="T1828:U1828"/>
    <mergeCell ref="O1829:P1829"/>
    <mergeCell ref="Q1829:R1829"/>
    <mergeCell ref="T1829:U1829"/>
    <mergeCell ref="O1830:P1830"/>
    <mergeCell ref="Q1830:R1830"/>
    <mergeCell ref="T1830:U1830"/>
    <mergeCell ref="Q1819:R1819"/>
    <mergeCell ref="T1819:U1819"/>
    <mergeCell ref="Q1820:R1820"/>
    <mergeCell ref="T1820:U1820"/>
    <mergeCell ref="Q1821:R1821"/>
    <mergeCell ref="T1821:U1821"/>
    <mergeCell ref="Q1822:R1822"/>
    <mergeCell ref="T1822:U1822"/>
    <mergeCell ref="Q1823:R1823"/>
    <mergeCell ref="T1823:U1823"/>
    <mergeCell ref="Q1824:R1824"/>
    <mergeCell ref="T1824:U1824"/>
    <mergeCell ref="O1813:P1813"/>
    <mergeCell ref="Q1813:R1813"/>
    <mergeCell ref="T1813:U1813"/>
    <mergeCell ref="O1814:P1814"/>
    <mergeCell ref="Q1814:R1814"/>
    <mergeCell ref="T1814:U1814"/>
    <mergeCell ref="O1815:P1815"/>
    <mergeCell ref="Q1815:R1815"/>
    <mergeCell ref="T1815:U1815"/>
    <mergeCell ref="O1816:P1816"/>
    <mergeCell ref="Q1816:R1816"/>
    <mergeCell ref="T1816:U1816"/>
    <mergeCell ref="O1817:P1817"/>
    <mergeCell ref="Q1817:R1817"/>
    <mergeCell ref="T1817:U1817"/>
    <mergeCell ref="O1818:P1818"/>
    <mergeCell ref="Q1818:R1818"/>
    <mergeCell ref="T1818:U1818"/>
    <mergeCell ref="O1824:P1824"/>
    <mergeCell ref="O1807:P1807"/>
    <mergeCell ref="Q1807:R1807"/>
    <mergeCell ref="T1807:U1807"/>
    <mergeCell ref="O1808:P1808"/>
    <mergeCell ref="Q1808:R1808"/>
    <mergeCell ref="T1808:U1808"/>
    <mergeCell ref="O1809:P1809"/>
    <mergeCell ref="Q1809:R1809"/>
    <mergeCell ref="T1809:U1809"/>
    <mergeCell ref="O1810:P1810"/>
    <mergeCell ref="Q1810:R1810"/>
    <mergeCell ref="T1810:U1810"/>
    <mergeCell ref="O1811:P1811"/>
    <mergeCell ref="Q1811:R1811"/>
    <mergeCell ref="T1811:U1811"/>
    <mergeCell ref="O1812:P1812"/>
    <mergeCell ref="Q1812:R1812"/>
    <mergeCell ref="T1812:U1812"/>
    <mergeCell ref="O1801:P1801"/>
    <mergeCell ref="Q1801:R1801"/>
    <mergeCell ref="T1801:U1801"/>
    <mergeCell ref="O1802:P1802"/>
    <mergeCell ref="Q1802:R1802"/>
    <mergeCell ref="T1802:U1802"/>
    <mergeCell ref="O1803:P1803"/>
    <mergeCell ref="Q1803:R1803"/>
    <mergeCell ref="T1803:U1803"/>
    <mergeCell ref="O1804:P1804"/>
    <mergeCell ref="Q1804:R1804"/>
    <mergeCell ref="T1804:U1804"/>
    <mergeCell ref="O1805:P1805"/>
    <mergeCell ref="Q1805:R1805"/>
    <mergeCell ref="T1805:U1805"/>
    <mergeCell ref="O1806:P1806"/>
    <mergeCell ref="Q1806:R1806"/>
    <mergeCell ref="T1806:U1806"/>
    <mergeCell ref="O1795:P1795"/>
    <mergeCell ref="Q1795:R1795"/>
    <mergeCell ref="T1795:U1795"/>
    <mergeCell ref="O1796:P1796"/>
    <mergeCell ref="Q1796:R1796"/>
    <mergeCell ref="T1796:U1796"/>
    <mergeCell ref="O1797:P1797"/>
    <mergeCell ref="Q1797:R1797"/>
    <mergeCell ref="T1797:U1797"/>
    <mergeCell ref="O1798:P1798"/>
    <mergeCell ref="Q1798:R1798"/>
    <mergeCell ref="T1798:U1798"/>
    <mergeCell ref="O1799:P1799"/>
    <mergeCell ref="Q1799:R1799"/>
    <mergeCell ref="T1799:U1799"/>
    <mergeCell ref="O1800:P1800"/>
    <mergeCell ref="Q1800:R1800"/>
    <mergeCell ref="T1800:U1800"/>
    <mergeCell ref="O1789:P1789"/>
    <mergeCell ref="Q1789:R1789"/>
    <mergeCell ref="T1789:U1789"/>
    <mergeCell ref="O1790:P1790"/>
    <mergeCell ref="Q1790:R1790"/>
    <mergeCell ref="T1790:U1790"/>
    <mergeCell ref="O1791:P1791"/>
    <mergeCell ref="Q1791:R1791"/>
    <mergeCell ref="T1791:U1791"/>
    <mergeCell ref="O1792:P1792"/>
    <mergeCell ref="Q1792:R1792"/>
    <mergeCell ref="T1792:U1792"/>
    <mergeCell ref="O1793:P1793"/>
    <mergeCell ref="Q1793:R1793"/>
    <mergeCell ref="T1793:U1793"/>
    <mergeCell ref="O1794:P1794"/>
    <mergeCell ref="Q1794:R1794"/>
    <mergeCell ref="T1794:U1794"/>
    <mergeCell ref="O1783:P1783"/>
    <mergeCell ref="Q1783:R1783"/>
    <mergeCell ref="T1783:U1783"/>
    <mergeCell ref="O1784:P1784"/>
    <mergeCell ref="Q1784:R1784"/>
    <mergeCell ref="T1784:U1784"/>
    <mergeCell ref="O1785:P1785"/>
    <mergeCell ref="Q1785:R1785"/>
    <mergeCell ref="T1785:U1785"/>
    <mergeCell ref="O1786:P1786"/>
    <mergeCell ref="Q1786:R1786"/>
    <mergeCell ref="T1786:U1786"/>
    <mergeCell ref="O1787:P1787"/>
    <mergeCell ref="Q1787:R1787"/>
    <mergeCell ref="T1787:U1787"/>
    <mergeCell ref="O1788:P1788"/>
    <mergeCell ref="Q1788:R1788"/>
    <mergeCell ref="T1788:U1788"/>
    <mergeCell ref="O1777:P1777"/>
    <mergeCell ref="Q1777:R1777"/>
    <mergeCell ref="T1777:U1777"/>
    <mergeCell ref="O1778:P1778"/>
    <mergeCell ref="Q1778:R1778"/>
    <mergeCell ref="T1778:U1778"/>
    <mergeCell ref="O1779:P1779"/>
    <mergeCell ref="Q1779:R1779"/>
    <mergeCell ref="T1779:U1779"/>
    <mergeCell ref="O1780:P1780"/>
    <mergeCell ref="Q1780:R1780"/>
    <mergeCell ref="T1780:U1780"/>
    <mergeCell ref="O1781:P1781"/>
    <mergeCell ref="Q1781:R1781"/>
    <mergeCell ref="T1781:U1781"/>
    <mergeCell ref="O1782:P1782"/>
    <mergeCell ref="Q1782:R1782"/>
    <mergeCell ref="T1782:U1782"/>
    <mergeCell ref="O1771:P1771"/>
    <mergeCell ref="Q1771:R1771"/>
    <mergeCell ref="T1771:U1771"/>
    <mergeCell ref="O1772:P1772"/>
    <mergeCell ref="Q1772:R1772"/>
    <mergeCell ref="T1772:U1772"/>
    <mergeCell ref="O1773:P1773"/>
    <mergeCell ref="Q1773:R1773"/>
    <mergeCell ref="T1773:U1773"/>
    <mergeCell ref="O1774:P1774"/>
    <mergeCell ref="Q1774:R1774"/>
    <mergeCell ref="T1774:U1774"/>
    <mergeCell ref="O1775:P1775"/>
    <mergeCell ref="Q1775:R1775"/>
    <mergeCell ref="T1775:U1775"/>
    <mergeCell ref="O1776:P1776"/>
    <mergeCell ref="Q1776:R1776"/>
    <mergeCell ref="T1776:U1776"/>
    <mergeCell ref="O1765:P1765"/>
    <mergeCell ref="Q1765:R1765"/>
    <mergeCell ref="T1765:U1765"/>
    <mergeCell ref="O1766:P1766"/>
    <mergeCell ref="Q1766:R1766"/>
    <mergeCell ref="T1766:U1766"/>
    <mergeCell ref="O1767:P1767"/>
    <mergeCell ref="Q1767:R1767"/>
    <mergeCell ref="T1767:U1767"/>
    <mergeCell ref="O1768:P1768"/>
    <mergeCell ref="Q1768:R1768"/>
    <mergeCell ref="T1768:U1768"/>
    <mergeCell ref="O1769:P1769"/>
    <mergeCell ref="Q1769:R1769"/>
    <mergeCell ref="T1769:U1769"/>
    <mergeCell ref="O1770:P1770"/>
    <mergeCell ref="Q1770:R1770"/>
    <mergeCell ref="T1770:U1770"/>
    <mergeCell ref="O1759:P1759"/>
    <mergeCell ref="Q1759:R1759"/>
    <mergeCell ref="T1759:U1759"/>
    <mergeCell ref="O1760:P1760"/>
    <mergeCell ref="Q1760:R1760"/>
    <mergeCell ref="T1760:U1760"/>
    <mergeCell ref="O1761:P1761"/>
    <mergeCell ref="Q1761:R1761"/>
    <mergeCell ref="T1761:U1761"/>
    <mergeCell ref="O1762:P1762"/>
    <mergeCell ref="Q1762:R1762"/>
    <mergeCell ref="T1762:U1762"/>
    <mergeCell ref="O1763:P1763"/>
    <mergeCell ref="Q1763:R1763"/>
    <mergeCell ref="T1763:U1763"/>
    <mergeCell ref="O1764:P1764"/>
    <mergeCell ref="Q1764:R1764"/>
    <mergeCell ref="T1764:U1764"/>
    <mergeCell ref="O1753:P1753"/>
    <mergeCell ref="Q1753:R1753"/>
    <mergeCell ref="T1753:U1753"/>
    <mergeCell ref="O1754:P1754"/>
    <mergeCell ref="Q1754:R1754"/>
    <mergeCell ref="T1754:U1754"/>
    <mergeCell ref="O1755:P1755"/>
    <mergeCell ref="Q1755:R1755"/>
    <mergeCell ref="T1755:U1755"/>
    <mergeCell ref="O1756:P1756"/>
    <mergeCell ref="Q1756:R1756"/>
    <mergeCell ref="T1756:U1756"/>
    <mergeCell ref="O1757:P1757"/>
    <mergeCell ref="Q1757:R1757"/>
    <mergeCell ref="T1757:U1757"/>
    <mergeCell ref="O1758:P1758"/>
    <mergeCell ref="Q1758:R1758"/>
    <mergeCell ref="T1758:U1758"/>
    <mergeCell ref="O1747:P1747"/>
    <mergeCell ref="Q1747:R1747"/>
    <mergeCell ref="T1747:U1747"/>
    <mergeCell ref="O1748:P1748"/>
    <mergeCell ref="Q1748:R1748"/>
    <mergeCell ref="T1748:U1748"/>
    <mergeCell ref="O1749:P1749"/>
    <mergeCell ref="Q1749:R1749"/>
    <mergeCell ref="T1749:U1749"/>
    <mergeCell ref="O1750:P1750"/>
    <mergeCell ref="Q1750:R1750"/>
    <mergeCell ref="T1750:U1750"/>
    <mergeCell ref="O1751:P1751"/>
    <mergeCell ref="Q1751:R1751"/>
    <mergeCell ref="T1751:U1751"/>
    <mergeCell ref="O1752:P1752"/>
    <mergeCell ref="Q1752:R1752"/>
    <mergeCell ref="T1752:U1752"/>
    <mergeCell ref="O1741:P1741"/>
    <mergeCell ref="Q1741:R1741"/>
    <mergeCell ref="T1741:U1741"/>
    <mergeCell ref="O1742:P1742"/>
    <mergeCell ref="Q1742:R1742"/>
    <mergeCell ref="T1742:U1742"/>
    <mergeCell ref="O1743:P1743"/>
    <mergeCell ref="Q1743:R1743"/>
    <mergeCell ref="T1743:U1743"/>
    <mergeCell ref="O1744:P1744"/>
    <mergeCell ref="Q1744:R1744"/>
    <mergeCell ref="T1744:U1744"/>
    <mergeCell ref="O1745:P1745"/>
    <mergeCell ref="Q1745:R1745"/>
    <mergeCell ref="T1745:U1745"/>
    <mergeCell ref="O1746:P1746"/>
    <mergeCell ref="Q1746:R1746"/>
    <mergeCell ref="T1746:U1746"/>
    <mergeCell ref="O1735:P1735"/>
    <mergeCell ref="Q1735:R1735"/>
    <mergeCell ref="T1735:U1735"/>
    <mergeCell ref="O1736:P1736"/>
    <mergeCell ref="Q1736:R1736"/>
    <mergeCell ref="T1736:U1736"/>
    <mergeCell ref="O1737:P1737"/>
    <mergeCell ref="Q1737:R1737"/>
    <mergeCell ref="T1737:U1737"/>
    <mergeCell ref="O1738:P1738"/>
    <mergeCell ref="Q1738:R1738"/>
    <mergeCell ref="T1738:U1738"/>
    <mergeCell ref="O1739:P1739"/>
    <mergeCell ref="Q1739:R1739"/>
    <mergeCell ref="T1739:U1739"/>
    <mergeCell ref="O1740:P1740"/>
    <mergeCell ref="Q1740:R1740"/>
    <mergeCell ref="T1740:U1740"/>
    <mergeCell ref="O1729:P1729"/>
    <mergeCell ref="Q1729:R1729"/>
    <mergeCell ref="T1729:U1729"/>
    <mergeCell ref="O1730:P1730"/>
    <mergeCell ref="Q1730:R1730"/>
    <mergeCell ref="T1730:U1730"/>
    <mergeCell ref="O1731:P1731"/>
    <mergeCell ref="Q1731:R1731"/>
    <mergeCell ref="T1731:U1731"/>
    <mergeCell ref="O1732:P1732"/>
    <mergeCell ref="Q1732:R1732"/>
    <mergeCell ref="T1732:U1732"/>
    <mergeCell ref="O1733:P1733"/>
    <mergeCell ref="Q1733:R1733"/>
    <mergeCell ref="T1733:U1733"/>
    <mergeCell ref="O1734:P1734"/>
    <mergeCell ref="Q1734:R1734"/>
    <mergeCell ref="T1734:U1734"/>
    <mergeCell ref="O1723:P1723"/>
    <mergeCell ref="Q1723:R1723"/>
    <mergeCell ref="T1723:U1723"/>
    <mergeCell ref="O1724:P1724"/>
    <mergeCell ref="Q1724:R1724"/>
    <mergeCell ref="T1724:U1724"/>
    <mergeCell ref="O1725:P1725"/>
    <mergeCell ref="Q1725:R1725"/>
    <mergeCell ref="T1725:U1725"/>
    <mergeCell ref="O1726:P1726"/>
    <mergeCell ref="Q1726:R1726"/>
    <mergeCell ref="T1726:U1726"/>
    <mergeCell ref="O1727:P1727"/>
    <mergeCell ref="Q1727:R1727"/>
    <mergeCell ref="T1727:U1727"/>
    <mergeCell ref="O1728:P1728"/>
    <mergeCell ref="Q1728:R1728"/>
    <mergeCell ref="T1728:U1728"/>
    <mergeCell ref="O1717:P1717"/>
    <mergeCell ref="Q1717:R1717"/>
    <mergeCell ref="T1717:U1717"/>
    <mergeCell ref="O1718:P1718"/>
    <mergeCell ref="Q1718:R1718"/>
    <mergeCell ref="T1718:U1718"/>
    <mergeCell ref="O1719:P1719"/>
    <mergeCell ref="Q1719:R1719"/>
    <mergeCell ref="T1719:U1719"/>
    <mergeCell ref="O1720:P1720"/>
    <mergeCell ref="Q1720:R1720"/>
    <mergeCell ref="T1720:U1720"/>
    <mergeCell ref="O1721:P1721"/>
    <mergeCell ref="Q1721:R1721"/>
    <mergeCell ref="T1721:U1721"/>
    <mergeCell ref="O1722:P1722"/>
    <mergeCell ref="Q1722:R1722"/>
    <mergeCell ref="T1722:U1722"/>
    <mergeCell ref="O1711:P1711"/>
    <mergeCell ref="Q1711:R1711"/>
    <mergeCell ref="T1711:U1711"/>
    <mergeCell ref="O1712:P1712"/>
    <mergeCell ref="Q1712:R1712"/>
    <mergeCell ref="T1712:U1712"/>
    <mergeCell ref="O1713:P1713"/>
    <mergeCell ref="Q1713:R1713"/>
    <mergeCell ref="T1713:U1713"/>
    <mergeCell ref="O1714:P1714"/>
    <mergeCell ref="Q1714:R1714"/>
    <mergeCell ref="T1714:U1714"/>
    <mergeCell ref="O1715:P1715"/>
    <mergeCell ref="Q1715:R1715"/>
    <mergeCell ref="T1715:U1715"/>
    <mergeCell ref="O1716:P1716"/>
    <mergeCell ref="Q1716:R1716"/>
    <mergeCell ref="T1716:U1716"/>
    <mergeCell ref="O1705:P1705"/>
    <mergeCell ref="Q1705:R1705"/>
    <mergeCell ref="T1705:U1705"/>
    <mergeCell ref="O1706:P1706"/>
    <mergeCell ref="Q1706:R1706"/>
    <mergeCell ref="T1706:U1706"/>
    <mergeCell ref="O1707:P1707"/>
    <mergeCell ref="Q1707:R1707"/>
    <mergeCell ref="T1707:U1707"/>
    <mergeCell ref="O1708:P1708"/>
    <mergeCell ref="Q1708:R1708"/>
    <mergeCell ref="T1708:U1708"/>
    <mergeCell ref="O1709:P1709"/>
    <mergeCell ref="Q1709:R1709"/>
    <mergeCell ref="T1709:U1709"/>
    <mergeCell ref="O1710:P1710"/>
    <mergeCell ref="Q1710:R1710"/>
    <mergeCell ref="T1710:U1710"/>
    <mergeCell ref="O1699:P1699"/>
    <mergeCell ref="Q1699:R1699"/>
    <mergeCell ref="T1699:U1699"/>
    <mergeCell ref="O1700:P1700"/>
    <mergeCell ref="Q1700:R1700"/>
    <mergeCell ref="T1700:U1700"/>
    <mergeCell ref="O1701:P1701"/>
    <mergeCell ref="Q1701:R1701"/>
    <mergeCell ref="T1701:U1701"/>
    <mergeCell ref="O1702:P1702"/>
    <mergeCell ref="Q1702:R1702"/>
    <mergeCell ref="T1702:U1702"/>
    <mergeCell ref="O1703:P1703"/>
    <mergeCell ref="Q1703:R1703"/>
    <mergeCell ref="T1703:U1703"/>
    <mergeCell ref="O1704:P1704"/>
    <mergeCell ref="Q1704:R1704"/>
    <mergeCell ref="T1704:U1704"/>
    <mergeCell ref="O1693:P1693"/>
    <mergeCell ref="Q1693:R1693"/>
    <mergeCell ref="T1693:U1693"/>
    <mergeCell ref="O1694:P1694"/>
    <mergeCell ref="Q1694:R1694"/>
    <mergeCell ref="T1694:U1694"/>
    <mergeCell ref="O1695:P1695"/>
    <mergeCell ref="Q1695:R1695"/>
    <mergeCell ref="T1695:U1695"/>
    <mergeCell ref="O1696:P1696"/>
    <mergeCell ref="Q1696:R1696"/>
    <mergeCell ref="T1696:U1696"/>
    <mergeCell ref="O1697:P1697"/>
    <mergeCell ref="Q1697:R1697"/>
    <mergeCell ref="T1697:U1697"/>
    <mergeCell ref="O1698:P1698"/>
    <mergeCell ref="Q1698:R1698"/>
    <mergeCell ref="T1698:U1698"/>
    <mergeCell ref="O1687:P1687"/>
    <mergeCell ref="Q1687:R1687"/>
    <mergeCell ref="T1687:U1687"/>
    <mergeCell ref="O1688:P1688"/>
    <mergeCell ref="Q1688:R1688"/>
    <mergeCell ref="T1688:U1688"/>
    <mergeCell ref="O1689:P1689"/>
    <mergeCell ref="Q1689:R1689"/>
    <mergeCell ref="T1689:U1689"/>
    <mergeCell ref="O1690:P1690"/>
    <mergeCell ref="Q1690:R1690"/>
    <mergeCell ref="T1690:U1690"/>
    <mergeCell ref="O1691:P1691"/>
    <mergeCell ref="Q1691:R1691"/>
    <mergeCell ref="T1691:U1691"/>
    <mergeCell ref="O1692:P1692"/>
    <mergeCell ref="Q1692:R1692"/>
    <mergeCell ref="T1692:U1692"/>
    <mergeCell ref="O1681:P1681"/>
    <mergeCell ref="Q1681:R1681"/>
    <mergeCell ref="T1681:U1681"/>
    <mergeCell ref="O1682:P1682"/>
    <mergeCell ref="Q1682:R1682"/>
    <mergeCell ref="T1682:U1682"/>
    <mergeCell ref="O1683:P1683"/>
    <mergeCell ref="Q1683:R1683"/>
    <mergeCell ref="T1683:U1683"/>
    <mergeCell ref="O1684:P1684"/>
    <mergeCell ref="Q1684:R1684"/>
    <mergeCell ref="T1684:U1684"/>
    <mergeCell ref="O1685:P1685"/>
    <mergeCell ref="Q1685:R1685"/>
    <mergeCell ref="T1685:U1685"/>
    <mergeCell ref="O1686:P1686"/>
    <mergeCell ref="Q1686:R1686"/>
    <mergeCell ref="T1686:U1686"/>
    <mergeCell ref="O1675:P1675"/>
    <mergeCell ref="Q1675:R1675"/>
    <mergeCell ref="T1675:U1675"/>
    <mergeCell ref="O1676:P1676"/>
    <mergeCell ref="Q1676:R1676"/>
    <mergeCell ref="T1676:U1676"/>
    <mergeCell ref="O1677:P1677"/>
    <mergeCell ref="Q1677:R1677"/>
    <mergeCell ref="T1677:U1677"/>
    <mergeCell ref="O1678:P1678"/>
    <mergeCell ref="Q1678:R1678"/>
    <mergeCell ref="T1678:U1678"/>
    <mergeCell ref="O1679:P1679"/>
    <mergeCell ref="Q1679:R1679"/>
    <mergeCell ref="T1679:U1679"/>
    <mergeCell ref="O1680:P1680"/>
    <mergeCell ref="Q1680:R1680"/>
    <mergeCell ref="T1680:U1680"/>
    <mergeCell ref="O1669:P1669"/>
    <mergeCell ref="Q1669:R1669"/>
    <mergeCell ref="T1669:U1669"/>
    <mergeCell ref="O1670:P1670"/>
    <mergeCell ref="Q1670:R1670"/>
    <mergeCell ref="T1670:U1670"/>
    <mergeCell ref="O1671:P1671"/>
    <mergeCell ref="Q1671:R1671"/>
    <mergeCell ref="T1671:U1671"/>
    <mergeCell ref="O1672:P1672"/>
    <mergeCell ref="Q1672:R1672"/>
    <mergeCell ref="T1672:U1672"/>
    <mergeCell ref="O1673:P1673"/>
    <mergeCell ref="Q1673:R1673"/>
    <mergeCell ref="T1673:U1673"/>
    <mergeCell ref="O1674:P1674"/>
    <mergeCell ref="Q1674:R1674"/>
    <mergeCell ref="T1674:U1674"/>
    <mergeCell ref="O1663:P1663"/>
    <mergeCell ref="Q1663:R1663"/>
    <mergeCell ref="T1663:U1663"/>
    <mergeCell ref="O1664:P1664"/>
    <mergeCell ref="Q1664:R1664"/>
    <mergeCell ref="T1664:U1664"/>
    <mergeCell ref="O1665:P1665"/>
    <mergeCell ref="Q1665:R1665"/>
    <mergeCell ref="T1665:U1665"/>
    <mergeCell ref="O1666:P1666"/>
    <mergeCell ref="Q1666:R1666"/>
    <mergeCell ref="T1666:U1666"/>
    <mergeCell ref="O1667:P1667"/>
    <mergeCell ref="Q1667:R1667"/>
    <mergeCell ref="T1667:U1667"/>
    <mergeCell ref="O1668:P1668"/>
    <mergeCell ref="Q1668:R1668"/>
    <mergeCell ref="T1668:U1668"/>
    <mergeCell ref="O1657:P1657"/>
    <mergeCell ref="Q1657:R1657"/>
    <mergeCell ref="T1657:U1657"/>
    <mergeCell ref="O1658:P1658"/>
    <mergeCell ref="Q1658:R1658"/>
    <mergeCell ref="T1658:U1658"/>
    <mergeCell ref="O1659:P1659"/>
    <mergeCell ref="Q1659:R1659"/>
    <mergeCell ref="T1659:U1659"/>
    <mergeCell ref="O1660:P1660"/>
    <mergeCell ref="Q1660:R1660"/>
    <mergeCell ref="T1660:U1660"/>
    <mergeCell ref="O1661:P1661"/>
    <mergeCell ref="Q1661:R1661"/>
    <mergeCell ref="T1661:U1661"/>
    <mergeCell ref="O1662:P1662"/>
    <mergeCell ref="Q1662:R1662"/>
    <mergeCell ref="T1662:U1662"/>
    <mergeCell ref="O1651:P1651"/>
    <mergeCell ref="Q1651:R1651"/>
    <mergeCell ref="T1651:U1651"/>
    <mergeCell ref="O1652:P1652"/>
    <mergeCell ref="Q1652:R1652"/>
    <mergeCell ref="T1652:U1652"/>
    <mergeCell ref="O1653:P1653"/>
    <mergeCell ref="Q1653:R1653"/>
    <mergeCell ref="T1653:U1653"/>
    <mergeCell ref="O1654:P1654"/>
    <mergeCell ref="Q1654:R1654"/>
    <mergeCell ref="T1654:U1654"/>
    <mergeCell ref="O1655:P1655"/>
    <mergeCell ref="Q1655:R1655"/>
    <mergeCell ref="T1655:U1655"/>
    <mergeCell ref="O1656:P1656"/>
    <mergeCell ref="Q1656:R1656"/>
    <mergeCell ref="T1656:U1656"/>
    <mergeCell ref="O1645:P1645"/>
    <mergeCell ref="Q1645:R1645"/>
    <mergeCell ref="T1645:U1645"/>
    <mergeCell ref="O1646:P1646"/>
    <mergeCell ref="Q1646:R1646"/>
    <mergeCell ref="T1646:U1646"/>
    <mergeCell ref="O1647:P1647"/>
    <mergeCell ref="Q1647:R1647"/>
    <mergeCell ref="T1647:U1647"/>
    <mergeCell ref="O1648:P1648"/>
    <mergeCell ref="Q1648:R1648"/>
    <mergeCell ref="T1648:U1648"/>
    <mergeCell ref="O1649:P1649"/>
    <mergeCell ref="Q1649:R1649"/>
    <mergeCell ref="T1649:U1649"/>
    <mergeCell ref="O1650:P1650"/>
    <mergeCell ref="Q1650:R1650"/>
    <mergeCell ref="T1650:U1650"/>
    <mergeCell ref="O1639:P1639"/>
    <mergeCell ref="Q1639:R1639"/>
    <mergeCell ref="T1639:U1639"/>
    <mergeCell ref="O1640:P1640"/>
    <mergeCell ref="Q1640:R1640"/>
    <mergeCell ref="T1640:U1640"/>
    <mergeCell ref="O1641:P1641"/>
    <mergeCell ref="Q1641:R1641"/>
    <mergeCell ref="T1641:U1641"/>
    <mergeCell ref="O1642:P1642"/>
    <mergeCell ref="Q1642:R1642"/>
    <mergeCell ref="T1642:U1642"/>
    <mergeCell ref="O1643:P1643"/>
    <mergeCell ref="Q1643:R1643"/>
    <mergeCell ref="T1643:U1643"/>
    <mergeCell ref="O1644:P1644"/>
    <mergeCell ref="Q1644:R1644"/>
    <mergeCell ref="T1644:U1644"/>
    <mergeCell ref="O1633:P1633"/>
    <mergeCell ref="Q1633:R1633"/>
    <mergeCell ref="T1633:U1633"/>
    <mergeCell ref="O1634:P1634"/>
    <mergeCell ref="Q1634:R1634"/>
    <mergeCell ref="T1634:U1634"/>
    <mergeCell ref="O1635:P1635"/>
    <mergeCell ref="Q1635:R1635"/>
    <mergeCell ref="T1635:U1635"/>
    <mergeCell ref="O1636:P1636"/>
    <mergeCell ref="Q1636:R1636"/>
    <mergeCell ref="T1636:U1636"/>
    <mergeCell ref="O1637:P1637"/>
    <mergeCell ref="Q1637:R1637"/>
    <mergeCell ref="T1637:U1637"/>
    <mergeCell ref="O1638:P1638"/>
    <mergeCell ref="Q1638:R1638"/>
    <mergeCell ref="T1638:U1638"/>
    <mergeCell ref="O1627:P1627"/>
    <mergeCell ref="Q1627:R1627"/>
    <mergeCell ref="T1627:U1627"/>
    <mergeCell ref="O1628:P1628"/>
    <mergeCell ref="Q1628:R1628"/>
    <mergeCell ref="T1628:U1628"/>
    <mergeCell ref="O1629:P1629"/>
    <mergeCell ref="Q1629:R1629"/>
    <mergeCell ref="T1629:U1629"/>
    <mergeCell ref="O1630:P1630"/>
    <mergeCell ref="Q1630:R1630"/>
    <mergeCell ref="T1630:U1630"/>
    <mergeCell ref="O1631:P1631"/>
    <mergeCell ref="Q1631:R1631"/>
    <mergeCell ref="T1631:U1631"/>
    <mergeCell ref="O1632:P1632"/>
    <mergeCell ref="Q1632:R1632"/>
    <mergeCell ref="T1632:U1632"/>
    <mergeCell ref="O1621:P1621"/>
    <mergeCell ref="Q1621:R1621"/>
    <mergeCell ref="T1621:U1621"/>
    <mergeCell ref="O1622:P1622"/>
    <mergeCell ref="Q1622:R1622"/>
    <mergeCell ref="T1622:U1622"/>
    <mergeCell ref="O1623:P1623"/>
    <mergeCell ref="Q1623:R1623"/>
    <mergeCell ref="T1623:U1623"/>
    <mergeCell ref="O1624:P1624"/>
    <mergeCell ref="Q1624:R1624"/>
    <mergeCell ref="T1624:U1624"/>
    <mergeCell ref="O1625:P1625"/>
    <mergeCell ref="Q1625:R1625"/>
    <mergeCell ref="T1625:U1625"/>
    <mergeCell ref="O1626:P1626"/>
    <mergeCell ref="Q1626:R1626"/>
    <mergeCell ref="T1626:U1626"/>
    <mergeCell ref="O1615:P1615"/>
    <mergeCell ref="Q1615:R1615"/>
    <mergeCell ref="T1615:U1615"/>
    <mergeCell ref="O1616:P1616"/>
    <mergeCell ref="Q1616:R1616"/>
    <mergeCell ref="T1616:U1616"/>
    <mergeCell ref="O1617:P1617"/>
    <mergeCell ref="Q1617:R1617"/>
    <mergeCell ref="T1617:U1617"/>
    <mergeCell ref="O1618:P1618"/>
    <mergeCell ref="Q1618:R1618"/>
    <mergeCell ref="T1618:U1618"/>
    <mergeCell ref="O1619:P1619"/>
    <mergeCell ref="Q1619:R1619"/>
    <mergeCell ref="T1619:U1619"/>
    <mergeCell ref="O1620:P1620"/>
    <mergeCell ref="Q1620:R1620"/>
    <mergeCell ref="T1620:U1620"/>
    <mergeCell ref="O1609:P1609"/>
    <mergeCell ref="Q1609:R1609"/>
    <mergeCell ref="T1609:U1609"/>
    <mergeCell ref="O1610:P1610"/>
    <mergeCell ref="Q1610:R1610"/>
    <mergeCell ref="T1610:U1610"/>
    <mergeCell ref="O1611:P1611"/>
    <mergeCell ref="Q1611:R1611"/>
    <mergeCell ref="T1611:U1611"/>
    <mergeCell ref="O1612:P1612"/>
    <mergeCell ref="Q1612:R1612"/>
    <mergeCell ref="T1612:U1612"/>
    <mergeCell ref="O1613:P1613"/>
    <mergeCell ref="Q1613:R1613"/>
    <mergeCell ref="T1613:U1613"/>
    <mergeCell ref="O1614:P1614"/>
    <mergeCell ref="Q1614:R1614"/>
    <mergeCell ref="T1614:U1614"/>
    <mergeCell ref="O1603:P1603"/>
    <mergeCell ref="Q1603:R1603"/>
    <mergeCell ref="T1603:U1603"/>
    <mergeCell ref="O1604:P1604"/>
    <mergeCell ref="Q1604:R1604"/>
    <mergeCell ref="T1604:U1604"/>
    <mergeCell ref="O1605:P1605"/>
    <mergeCell ref="Q1605:R1605"/>
    <mergeCell ref="T1605:U1605"/>
    <mergeCell ref="O1606:P1606"/>
    <mergeCell ref="Q1606:R1606"/>
    <mergeCell ref="T1606:U1606"/>
    <mergeCell ref="O1607:P1607"/>
    <mergeCell ref="Q1607:R1607"/>
    <mergeCell ref="T1607:U1607"/>
    <mergeCell ref="O1608:P1608"/>
    <mergeCell ref="Q1608:R1608"/>
    <mergeCell ref="T1608:U1608"/>
    <mergeCell ref="O1597:P1597"/>
    <mergeCell ref="Q1597:R1597"/>
    <mergeCell ref="T1597:U1597"/>
    <mergeCell ref="O1598:P1598"/>
    <mergeCell ref="Q1598:R1598"/>
    <mergeCell ref="O1599:P1599"/>
    <mergeCell ref="Q1599:R1599"/>
    <mergeCell ref="O1600:P1600"/>
    <mergeCell ref="Q1600:R1600"/>
    <mergeCell ref="T1600:U1600"/>
    <mergeCell ref="O1601:P1601"/>
    <mergeCell ref="Q1601:R1601"/>
    <mergeCell ref="T1601:U1601"/>
    <mergeCell ref="O1602:P1602"/>
    <mergeCell ref="Q1602:R1602"/>
    <mergeCell ref="T1602:U1602"/>
    <mergeCell ref="T1598:U1599"/>
    <mergeCell ref="O1590:P1590"/>
    <mergeCell ref="Q1590:R1590"/>
    <mergeCell ref="T1590:U1590"/>
    <mergeCell ref="O1591:P1591"/>
    <mergeCell ref="Q1591:R1591"/>
    <mergeCell ref="T1591:U1591"/>
    <mergeCell ref="O1592:P1592"/>
    <mergeCell ref="Q1592:R1592"/>
    <mergeCell ref="T1592:U1592"/>
    <mergeCell ref="O1593:P1593"/>
    <mergeCell ref="Q1593:R1593"/>
    <mergeCell ref="T1593:U1593"/>
    <mergeCell ref="O1594:P1594"/>
    <mergeCell ref="Q1594:R1594"/>
    <mergeCell ref="O1596:P1596"/>
    <mergeCell ref="Q1596:R1596"/>
    <mergeCell ref="T1596:U1596"/>
    <mergeCell ref="T1594:U1595"/>
    <mergeCell ref="O1584:P1584"/>
    <mergeCell ref="Q1584:R1584"/>
    <mergeCell ref="T1584:U1584"/>
    <mergeCell ref="O1585:P1585"/>
    <mergeCell ref="Q1585:R1585"/>
    <mergeCell ref="T1585:U1585"/>
    <mergeCell ref="O1586:P1586"/>
    <mergeCell ref="Q1586:R1586"/>
    <mergeCell ref="T1586:U1586"/>
    <mergeCell ref="T1587:U1587"/>
    <mergeCell ref="O1587:P1587"/>
    <mergeCell ref="Q1587:R1587"/>
    <mergeCell ref="O1588:P1588"/>
    <mergeCell ref="Q1588:R1588"/>
    <mergeCell ref="T1588:U1588"/>
    <mergeCell ref="O1589:P1589"/>
    <mergeCell ref="Q1589:R1589"/>
    <mergeCell ref="T1589:U1589"/>
    <mergeCell ref="O1578:P1578"/>
    <mergeCell ref="Q1578:R1578"/>
    <mergeCell ref="T1578:U1578"/>
    <mergeCell ref="O1579:P1579"/>
    <mergeCell ref="Q1579:R1579"/>
    <mergeCell ref="T1579:U1579"/>
    <mergeCell ref="O1580:P1580"/>
    <mergeCell ref="Q1580:R1580"/>
    <mergeCell ref="T1580:U1580"/>
    <mergeCell ref="O1581:P1581"/>
    <mergeCell ref="Q1581:R1581"/>
    <mergeCell ref="T1581:U1581"/>
    <mergeCell ref="O1582:P1582"/>
    <mergeCell ref="Q1582:R1582"/>
    <mergeCell ref="T1582:U1582"/>
    <mergeCell ref="O1583:P1583"/>
    <mergeCell ref="Q1583:R1583"/>
    <mergeCell ref="T1583:U1583"/>
    <mergeCell ref="O1572:P1572"/>
    <mergeCell ref="Q1572:R1572"/>
    <mergeCell ref="T1572:U1572"/>
    <mergeCell ref="O1573:P1573"/>
    <mergeCell ref="Q1573:R1573"/>
    <mergeCell ref="T1573:U1573"/>
    <mergeCell ref="O1574:P1574"/>
    <mergeCell ref="Q1574:R1574"/>
    <mergeCell ref="T1574:U1574"/>
    <mergeCell ref="O1575:P1575"/>
    <mergeCell ref="Q1575:R1575"/>
    <mergeCell ref="T1575:U1575"/>
    <mergeCell ref="O1576:P1576"/>
    <mergeCell ref="Q1576:R1576"/>
    <mergeCell ref="T1576:U1576"/>
    <mergeCell ref="O1577:P1577"/>
    <mergeCell ref="Q1577:R1577"/>
    <mergeCell ref="T1577:U1577"/>
    <mergeCell ref="O1566:P1566"/>
    <mergeCell ref="Q1566:R1566"/>
    <mergeCell ref="T1566:U1566"/>
    <mergeCell ref="O1567:P1567"/>
    <mergeCell ref="Q1567:R1567"/>
    <mergeCell ref="T1567:U1567"/>
    <mergeCell ref="O1568:P1568"/>
    <mergeCell ref="Q1568:R1568"/>
    <mergeCell ref="T1568:U1568"/>
    <mergeCell ref="O1569:P1569"/>
    <mergeCell ref="Q1569:R1569"/>
    <mergeCell ref="T1569:U1569"/>
    <mergeCell ref="O1570:P1570"/>
    <mergeCell ref="Q1570:R1570"/>
    <mergeCell ref="T1570:U1570"/>
    <mergeCell ref="O1571:P1571"/>
    <mergeCell ref="Q1571:R1571"/>
    <mergeCell ref="T1571:U1571"/>
    <mergeCell ref="O1560:P1560"/>
    <mergeCell ref="Q1560:R1560"/>
    <mergeCell ref="T1560:U1560"/>
    <mergeCell ref="O1561:P1561"/>
    <mergeCell ref="Q1561:R1561"/>
    <mergeCell ref="T1561:U1561"/>
    <mergeCell ref="O1562:P1562"/>
    <mergeCell ref="Q1562:R1562"/>
    <mergeCell ref="T1562:U1562"/>
    <mergeCell ref="O1563:P1563"/>
    <mergeCell ref="Q1563:R1563"/>
    <mergeCell ref="T1563:U1563"/>
    <mergeCell ref="O1564:P1564"/>
    <mergeCell ref="Q1564:R1564"/>
    <mergeCell ref="T1564:U1564"/>
    <mergeCell ref="O1565:P1565"/>
    <mergeCell ref="Q1565:R1565"/>
    <mergeCell ref="T1565:U1565"/>
    <mergeCell ref="O1554:P1554"/>
    <mergeCell ref="Q1554:R1554"/>
    <mergeCell ref="T1554:U1554"/>
    <mergeCell ref="O1555:P1555"/>
    <mergeCell ref="Q1555:R1555"/>
    <mergeCell ref="T1555:U1555"/>
    <mergeCell ref="O1556:P1556"/>
    <mergeCell ref="Q1556:R1556"/>
    <mergeCell ref="T1556:U1556"/>
    <mergeCell ref="O1557:P1557"/>
    <mergeCell ref="Q1557:R1557"/>
    <mergeCell ref="T1557:U1557"/>
    <mergeCell ref="T1558:U1558"/>
    <mergeCell ref="O1558:P1558"/>
    <mergeCell ref="Q1558:R1558"/>
    <mergeCell ref="O1559:P1559"/>
    <mergeCell ref="Q1559:R1559"/>
    <mergeCell ref="T1559:U1559"/>
    <mergeCell ref="O1548:P1548"/>
    <mergeCell ref="Q1548:R1548"/>
    <mergeCell ref="T1548:U1548"/>
    <mergeCell ref="O1549:P1549"/>
    <mergeCell ref="Q1549:R1549"/>
    <mergeCell ref="T1549:U1549"/>
    <mergeCell ref="O1550:P1550"/>
    <mergeCell ref="Q1550:R1550"/>
    <mergeCell ref="T1550:U1550"/>
    <mergeCell ref="O1551:P1551"/>
    <mergeCell ref="Q1551:R1551"/>
    <mergeCell ref="T1551:U1551"/>
    <mergeCell ref="O1552:P1552"/>
    <mergeCell ref="Q1552:R1552"/>
    <mergeCell ref="T1552:U1552"/>
    <mergeCell ref="O1553:P1553"/>
    <mergeCell ref="Q1553:R1553"/>
    <mergeCell ref="T1553:U1553"/>
    <mergeCell ref="O1542:P1542"/>
    <mergeCell ref="Q1542:R1542"/>
    <mergeCell ref="T1542:U1542"/>
    <mergeCell ref="O1543:P1543"/>
    <mergeCell ref="Q1543:R1543"/>
    <mergeCell ref="T1543:U1543"/>
    <mergeCell ref="O1544:P1544"/>
    <mergeCell ref="Q1544:R1544"/>
    <mergeCell ref="T1544:U1544"/>
    <mergeCell ref="O1545:P1545"/>
    <mergeCell ref="Q1545:R1545"/>
    <mergeCell ref="T1545:U1545"/>
    <mergeCell ref="O1546:P1546"/>
    <mergeCell ref="Q1546:R1546"/>
    <mergeCell ref="T1546:U1546"/>
    <mergeCell ref="O1547:P1547"/>
    <mergeCell ref="Q1547:R1547"/>
    <mergeCell ref="T1547:U1547"/>
    <mergeCell ref="O1536:P1536"/>
    <mergeCell ref="Q1536:R1536"/>
    <mergeCell ref="T1536:U1536"/>
    <mergeCell ref="O1537:P1537"/>
    <mergeCell ref="Q1537:R1537"/>
    <mergeCell ref="T1537:U1537"/>
    <mergeCell ref="O1538:P1538"/>
    <mergeCell ref="Q1538:R1538"/>
    <mergeCell ref="T1538:U1538"/>
    <mergeCell ref="O1539:P1539"/>
    <mergeCell ref="Q1539:R1539"/>
    <mergeCell ref="T1539:U1539"/>
    <mergeCell ref="O1540:P1540"/>
    <mergeCell ref="Q1540:R1540"/>
    <mergeCell ref="T1540:U1540"/>
    <mergeCell ref="O1541:P1541"/>
    <mergeCell ref="Q1541:R1541"/>
    <mergeCell ref="T1541:U1541"/>
    <mergeCell ref="O1530:P1530"/>
    <mergeCell ref="Q1530:R1530"/>
    <mergeCell ref="T1530:U1530"/>
    <mergeCell ref="O1531:P1531"/>
    <mergeCell ref="Q1531:R1531"/>
    <mergeCell ref="T1531:U1531"/>
    <mergeCell ref="O1532:P1532"/>
    <mergeCell ref="Q1532:R1532"/>
    <mergeCell ref="T1532:U1532"/>
    <mergeCell ref="O1533:P1533"/>
    <mergeCell ref="Q1533:R1533"/>
    <mergeCell ref="T1533:U1533"/>
    <mergeCell ref="O1534:P1534"/>
    <mergeCell ref="Q1534:R1534"/>
    <mergeCell ref="T1534:U1534"/>
    <mergeCell ref="T1535:U1535"/>
    <mergeCell ref="O1535:P1535"/>
    <mergeCell ref="Q1535:R1535"/>
    <mergeCell ref="O1524:P1524"/>
    <mergeCell ref="Q1524:R1524"/>
    <mergeCell ref="T1524:U1524"/>
    <mergeCell ref="O1525:P1525"/>
    <mergeCell ref="Q1525:R1525"/>
    <mergeCell ref="T1525:U1525"/>
    <mergeCell ref="O1526:P1526"/>
    <mergeCell ref="Q1526:R1526"/>
    <mergeCell ref="T1526:U1526"/>
    <mergeCell ref="O1527:P1527"/>
    <mergeCell ref="Q1527:R1527"/>
    <mergeCell ref="T1527:U1527"/>
    <mergeCell ref="O1528:P1528"/>
    <mergeCell ref="Q1528:R1528"/>
    <mergeCell ref="T1528:U1528"/>
    <mergeCell ref="O1529:P1529"/>
    <mergeCell ref="Q1529:R1529"/>
    <mergeCell ref="T1529:U1529"/>
    <mergeCell ref="O1518:P1518"/>
    <mergeCell ref="Q1518:R1518"/>
    <mergeCell ref="T1518:U1518"/>
    <mergeCell ref="O1519:P1519"/>
    <mergeCell ref="Q1519:R1519"/>
    <mergeCell ref="T1519:U1519"/>
    <mergeCell ref="O1520:P1520"/>
    <mergeCell ref="Q1520:R1520"/>
    <mergeCell ref="T1520:U1520"/>
    <mergeCell ref="T1521:U1521"/>
    <mergeCell ref="O1521:P1521"/>
    <mergeCell ref="Q1521:R1521"/>
    <mergeCell ref="O1522:P1522"/>
    <mergeCell ref="Q1522:R1522"/>
    <mergeCell ref="T1522:U1522"/>
    <mergeCell ref="O1523:P1523"/>
    <mergeCell ref="Q1523:R1523"/>
    <mergeCell ref="T1523:U1523"/>
    <mergeCell ref="O1512:P1512"/>
    <mergeCell ref="Q1512:R1512"/>
    <mergeCell ref="T1512:U1512"/>
    <mergeCell ref="O1513:P1513"/>
    <mergeCell ref="Q1513:R1513"/>
    <mergeCell ref="T1513:U1513"/>
    <mergeCell ref="O1514:P1514"/>
    <mergeCell ref="Q1514:R1514"/>
    <mergeCell ref="T1514:U1514"/>
    <mergeCell ref="O1515:P1515"/>
    <mergeCell ref="Q1515:R1515"/>
    <mergeCell ref="T1515:U1515"/>
    <mergeCell ref="O1516:P1516"/>
    <mergeCell ref="Q1516:R1516"/>
    <mergeCell ref="T1516:U1516"/>
    <mergeCell ref="O1517:P1517"/>
    <mergeCell ref="Q1517:R1517"/>
    <mergeCell ref="T1517:U1517"/>
    <mergeCell ref="O1506:P1506"/>
    <mergeCell ref="Q1506:R1506"/>
    <mergeCell ref="T1506:U1506"/>
    <mergeCell ref="O1507:P1507"/>
    <mergeCell ref="Q1507:R1507"/>
    <mergeCell ref="T1507:U1507"/>
    <mergeCell ref="O1508:P1508"/>
    <mergeCell ref="Q1508:R1508"/>
    <mergeCell ref="T1508:U1508"/>
    <mergeCell ref="O1509:P1509"/>
    <mergeCell ref="Q1509:R1509"/>
    <mergeCell ref="T1509:U1509"/>
    <mergeCell ref="O1510:P1510"/>
    <mergeCell ref="Q1510:R1510"/>
    <mergeCell ref="T1510:U1510"/>
    <mergeCell ref="O1511:P1511"/>
    <mergeCell ref="Q1511:R1511"/>
    <mergeCell ref="T1511:U1511"/>
    <mergeCell ref="O1500:P1500"/>
    <mergeCell ref="Q1500:R1500"/>
    <mergeCell ref="T1500:U1500"/>
    <mergeCell ref="O1501:P1501"/>
    <mergeCell ref="Q1501:R1501"/>
    <mergeCell ref="T1501:U1501"/>
    <mergeCell ref="O1502:P1502"/>
    <mergeCell ref="Q1502:R1502"/>
    <mergeCell ref="T1502:U1502"/>
    <mergeCell ref="O1503:P1503"/>
    <mergeCell ref="Q1503:R1503"/>
    <mergeCell ref="T1503:U1503"/>
    <mergeCell ref="O1504:P1504"/>
    <mergeCell ref="Q1504:R1504"/>
    <mergeCell ref="T1504:U1504"/>
    <mergeCell ref="O1505:P1505"/>
    <mergeCell ref="Q1505:R1505"/>
    <mergeCell ref="T1505:U1505"/>
    <mergeCell ref="O1494:P1494"/>
    <mergeCell ref="Q1494:R1494"/>
    <mergeCell ref="T1494:U1494"/>
    <mergeCell ref="O1495:P1495"/>
    <mergeCell ref="Q1495:R1495"/>
    <mergeCell ref="T1495:U1495"/>
    <mergeCell ref="O1496:P1496"/>
    <mergeCell ref="Q1496:R1496"/>
    <mergeCell ref="T1496:U1496"/>
    <mergeCell ref="O1497:P1497"/>
    <mergeCell ref="Q1497:R1497"/>
    <mergeCell ref="T1497:U1497"/>
    <mergeCell ref="O1498:P1498"/>
    <mergeCell ref="Q1498:R1498"/>
    <mergeCell ref="T1498:U1498"/>
    <mergeCell ref="O1499:P1499"/>
    <mergeCell ref="Q1499:R1499"/>
    <mergeCell ref="T1499:U1499"/>
    <mergeCell ref="O1488:P1488"/>
    <mergeCell ref="Q1488:R1488"/>
    <mergeCell ref="T1488:U1488"/>
    <mergeCell ref="O1489:P1489"/>
    <mergeCell ref="Q1489:R1489"/>
    <mergeCell ref="T1489:U1489"/>
    <mergeCell ref="O1490:P1490"/>
    <mergeCell ref="Q1490:R1490"/>
    <mergeCell ref="T1490:U1490"/>
    <mergeCell ref="O1491:P1491"/>
    <mergeCell ref="Q1491:R1491"/>
    <mergeCell ref="T1491:U1491"/>
    <mergeCell ref="O1492:P1492"/>
    <mergeCell ref="Q1492:R1492"/>
    <mergeCell ref="T1492:U1492"/>
    <mergeCell ref="O1493:P1493"/>
    <mergeCell ref="Q1493:R1493"/>
    <mergeCell ref="T1493:U1493"/>
    <mergeCell ref="O1482:P1482"/>
    <mergeCell ref="Q1482:R1482"/>
    <mergeCell ref="T1482:U1482"/>
    <mergeCell ref="O1483:P1483"/>
    <mergeCell ref="Q1483:R1483"/>
    <mergeCell ref="T1483:U1483"/>
    <mergeCell ref="O1484:P1484"/>
    <mergeCell ref="Q1484:R1484"/>
    <mergeCell ref="T1484:U1484"/>
    <mergeCell ref="O1485:P1485"/>
    <mergeCell ref="Q1485:R1485"/>
    <mergeCell ref="T1485:U1485"/>
    <mergeCell ref="O1486:P1486"/>
    <mergeCell ref="Q1486:R1486"/>
    <mergeCell ref="T1486:U1486"/>
    <mergeCell ref="O1487:P1487"/>
    <mergeCell ref="Q1487:R1487"/>
    <mergeCell ref="T1487:U1487"/>
    <mergeCell ref="O1476:P1476"/>
    <mergeCell ref="Q1476:R1476"/>
    <mergeCell ref="T1476:U1476"/>
    <mergeCell ref="O1477:P1477"/>
    <mergeCell ref="Q1477:R1477"/>
    <mergeCell ref="T1477:U1477"/>
    <mergeCell ref="O1478:P1478"/>
    <mergeCell ref="Q1478:R1478"/>
    <mergeCell ref="T1478:U1478"/>
    <mergeCell ref="O1479:P1479"/>
    <mergeCell ref="Q1479:R1479"/>
    <mergeCell ref="T1479:U1479"/>
    <mergeCell ref="O1480:P1480"/>
    <mergeCell ref="Q1480:R1480"/>
    <mergeCell ref="T1480:U1480"/>
    <mergeCell ref="O1481:P1481"/>
    <mergeCell ref="Q1481:R1481"/>
    <mergeCell ref="T1481:U1481"/>
    <mergeCell ref="O1470:P1470"/>
    <mergeCell ref="Q1470:R1470"/>
    <mergeCell ref="T1470:U1470"/>
    <mergeCell ref="O1471:P1471"/>
    <mergeCell ref="Q1471:R1471"/>
    <mergeCell ref="T1471:U1471"/>
    <mergeCell ref="O1472:P1472"/>
    <mergeCell ref="Q1472:R1472"/>
    <mergeCell ref="T1472:U1472"/>
    <mergeCell ref="O1473:P1473"/>
    <mergeCell ref="Q1473:R1473"/>
    <mergeCell ref="T1473:U1473"/>
    <mergeCell ref="O1474:P1474"/>
    <mergeCell ref="Q1474:R1474"/>
    <mergeCell ref="T1474:U1474"/>
    <mergeCell ref="O1475:P1475"/>
    <mergeCell ref="Q1475:R1475"/>
    <mergeCell ref="T1475:U1475"/>
    <mergeCell ref="O1464:P1464"/>
    <mergeCell ref="Q1464:R1464"/>
    <mergeCell ref="T1464:U1464"/>
    <mergeCell ref="O1465:P1465"/>
    <mergeCell ref="Q1465:R1465"/>
    <mergeCell ref="T1465:U1465"/>
    <mergeCell ref="O1466:P1466"/>
    <mergeCell ref="Q1466:R1466"/>
    <mergeCell ref="T1466:U1466"/>
    <mergeCell ref="O1467:P1467"/>
    <mergeCell ref="Q1467:R1467"/>
    <mergeCell ref="T1467:U1467"/>
    <mergeCell ref="O1468:P1468"/>
    <mergeCell ref="Q1468:R1468"/>
    <mergeCell ref="T1468:U1468"/>
    <mergeCell ref="O1469:P1469"/>
    <mergeCell ref="Q1469:R1469"/>
    <mergeCell ref="T1469:U1469"/>
    <mergeCell ref="O1458:P1458"/>
    <mergeCell ref="Q1458:R1458"/>
    <mergeCell ref="T1458:U1458"/>
    <mergeCell ref="O1459:P1459"/>
    <mergeCell ref="Q1459:R1459"/>
    <mergeCell ref="T1459:U1459"/>
    <mergeCell ref="O1460:P1460"/>
    <mergeCell ref="Q1460:R1460"/>
    <mergeCell ref="T1460:U1460"/>
    <mergeCell ref="O1461:P1461"/>
    <mergeCell ref="Q1461:R1461"/>
    <mergeCell ref="T1461:U1461"/>
    <mergeCell ref="O1462:P1462"/>
    <mergeCell ref="Q1462:R1462"/>
    <mergeCell ref="T1462:U1462"/>
    <mergeCell ref="O1463:P1463"/>
    <mergeCell ref="Q1463:R1463"/>
    <mergeCell ref="T1463:U1463"/>
    <mergeCell ref="O1452:P1452"/>
    <mergeCell ref="Q1452:R1452"/>
    <mergeCell ref="T1452:U1452"/>
    <mergeCell ref="O1453:P1453"/>
    <mergeCell ref="Q1453:R1453"/>
    <mergeCell ref="T1453:U1453"/>
    <mergeCell ref="O1454:P1454"/>
    <mergeCell ref="Q1454:R1454"/>
    <mergeCell ref="T1454:U1454"/>
    <mergeCell ref="O1455:P1455"/>
    <mergeCell ref="Q1455:R1455"/>
    <mergeCell ref="T1455:U1455"/>
    <mergeCell ref="O1456:P1456"/>
    <mergeCell ref="Q1456:R1456"/>
    <mergeCell ref="T1456:U1456"/>
    <mergeCell ref="O1457:P1457"/>
    <mergeCell ref="Q1457:R1457"/>
    <mergeCell ref="T1457:U1457"/>
    <mergeCell ref="O1446:P1446"/>
    <mergeCell ref="Q1446:R1446"/>
    <mergeCell ref="T1446:U1446"/>
    <mergeCell ref="O1447:P1447"/>
    <mergeCell ref="Q1447:R1447"/>
    <mergeCell ref="T1447:U1447"/>
    <mergeCell ref="O1448:P1448"/>
    <mergeCell ref="Q1448:R1448"/>
    <mergeCell ref="T1448:U1448"/>
    <mergeCell ref="O1449:P1449"/>
    <mergeCell ref="Q1449:R1449"/>
    <mergeCell ref="T1449:U1449"/>
    <mergeCell ref="O1450:P1450"/>
    <mergeCell ref="Q1450:R1450"/>
    <mergeCell ref="T1450:U1450"/>
    <mergeCell ref="O1451:P1451"/>
    <mergeCell ref="Q1451:R1451"/>
    <mergeCell ref="T1451:U1451"/>
    <mergeCell ref="O1440:P1440"/>
    <mergeCell ref="Q1440:R1440"/>
    <mergeCell ref="T1440:U1440"/>
    <mergeCell ref="O1441:P1441"/>
    <mergeCell ref="Q1441:R1441"/>
    <mergeCell ref="T1441:U1441"/>
    <mergeCell ref="O1442:P1442"/>
    <mergeCell ref="Q1442:R1442"/>
    <mergeCell ref="T1442:U1442"/>
    <mergeCell ref="O1443:P1443"/>
    <mergeCell ref="Q1443:R1443"/>
    <mergeCell ref="T1443:U1443"/>
    <mergeCell ref="O1444:P1444"/>
    <mergeCell ref="Q1444:R1444"/>
    <mergeCell ref="T1444:U1444"/>
    <mergeCell ref="O1445:P1445"/>
    <mergeCell ref="Q1445:R1445"/>
    <mergeCell ref="T1445:U1445"/>
    <mergeCell ref="O1434:P1434"/>
    <mergeCell ref="Q1434:R1434"/>
    <mergeCell ref="T1434:U1434"/>
    <mergeCell ref="O1435:P1435"/>
    <mergeCell ref="Q1435:R1435"/>
    <mergeCell ref="T1435:U1435"/>
    <mergeCell ref="O1436:P1436"/>
    <mergeCell ref="Q1436:R1436"/>
    <mergeCell ref="T1436:U1436"/>
    <mergeCell ref="O1437:P1437"/>
    <mergeCell ref="Q1437:R1437"/>
    <mergeCell ref="T1437:U1437"/>
    <mergeCell ref="O1438:P1438"/>
    <mergeCell ref="Q1438:R1438"/>
    <mergeCell ref="T1438:U1438"/>
    <mergeCell ref="O1439:P1439"/>
    <mergeCell ref="Q1439:R1439"/>
    <mergeCell ref="T1439:U1439"/>
    <mergeCell ref="O1428:P1428"/>
    <mergeCell ref="Q1428:R1428"/>
    <mergeCell ref="T1428:U1428"/>
    <mergeCell ref="O1429:P1429"/>
    <mergeCell ref="Q1429:R1429"/>
    <mergeCell ref="T1429:U1429"/>
    <mergeCell ref="O1430:P1430"/>
    <mergeCell ref="Q1430:R1430"/>
    <mergeCell ref="T1430:U1430"/>
    <mergeCell ref="O1431:P1431"/>
    <mergeCell ref="Q1431:R1431"/>
    <mergeCell ref="T1431:U1431"/>
    <mergeCell ref="O1432:P1432"/>
    <mergeCell ref="Q1432:R1432"/>
    <mergeCell ref="T1432:U1432"/>
    <mergeCell ref="O1433:P1433"/>
    <mergeCell ref="Q1433:R1433"/>
    <mergeCell ref="T1433:U1433"/>
    <mergeCell ref="O1422:P1422"/>
    <mergeCell ref="Q1422:R1422"/>
    <mergeCell ref="T1422:U1422"/>
    <mergeCell ref="O1423:P1423"/>
    <mergeCell ref="Q1423:R1423"/>
    <mergeCell ref="T1423:U1423"/>
    <mergeCell ref="O1424:P1424"/>
    <mergeCell ref="Q1424:R1424"/>
    <mergeCell ref="T1424:U1424"/>
    <mergeCell ref="O1425:P1425"/>
    <mergeCell ref="Q1425:R1425"/>
    <mergeCell ref="T1425:U1425"/>
    <mergeCell ref="O1426:P1426"/>
    <mergeCell ref="Q1426:R1426"/>
    <mergeCell ref="T1426:U1426"/>
    <mergeCell ref="O1427:P1427"/>
    <mergeCell ref="Q1427:R1427"/>
    <mergeCell ref="T1427:U1427"/>
    <mergeCell ref="O1416:P1416"/>
    <mergeCell ref="Q1416:R1416"/>
    <mergeCell ref="T1416:U1416"/>
    <mergeCell ref="O1417:P1417"/>
    <mergeCell ref="Q1417:R1417"/>
    <mergeCell ref="T1417:U1417"/>
    <mergeCell ref="O1418:P1418"/>
    <mergeCell ref="Q1418:R1418"/>
    <mergeCell ref="T1418:U1418"/>
    <mergeCell ref="O1419:P1419"/>
    <mergeCell ref="Q1419:R1419"/>
    <mergeCell ref="T1419:U1419"/>
    <mergeCell ref="O1420:P1420"/>
    <mergeCell ref="Q1420:R1420"/>
    <mergeCell ref="T1420:U1420"/>
    <mergeCell ref="O1421:P1421"/>
    <mergeCell ref="Q1421:R1421"/>
    <mergeCell ref="T1421:U1421"/>
    <mergeCell ref="O1410:P1410"/>
    <mergeCell ref="Q1410:R1410"/>
    <mergeCell ref="T1410:U1410"/>
    <mergeCell ref="O1411:P1411"/>
    <mergeCell ref="Q1411:R1411"/>
    <mergeCell ref="T1411:U1411"/>
    <mergeCell ref="O1412:P1412"/>
    <mergeCell ref="Q1412:R1412"/>
    <mergeCell ref="T1412:U1412"/>
    <mergeCell ref="O1413:P1413"/>
    <mergeCell ref="Q1413:R1413"/>
    <mergeCell ref="T1413:U1413"/>
    <mergeCell ref="O1414:P1414"/>
    <mergeCell ref="Q1414:R1414"/>
    <mergeCell ref="T1414:U1414"/>
    <mergeCell ref="O1415:P1415"/>
    <mergeCell ref="Q1415:R1415"/>
    <mergeCell ref="T1415:U1415"/>
    <mergeCell ref="O1404:P1404"/>
    <mergeCell ref="Q1404:R1404"/>
    <mergeCell ref="T1404:U1404"/>
    <mergeCell ref="O1405:P1405"/>
    <mergeCell ref="Q1405:R1405"/>
    <mergeCell ref="T1405:U1405"/>
    <mergeCell ref="O1406:P1406"/>
    <mergeCell ref="Q1406:R1406"/>
    <mergeCell ref="T1406:U1406"/>
    <mergeCell ref="O1407:P1407"/>
    <mergeCell ref="Q1407:R1407"/>
    <mergeCell ref="T1407:U1407"/>
    <mergeCell ref="O1408:P1408"/>
    <mergeCell ref="Q1408:R1408"/>
    <mergeCell ref="T1408:U1408"/>
    <mergeCell ref="O1409:P1409"/>
    <mergeCell ref="Q1409:R1409"/>
    <mergeCell ref="T1409:U1409"/>
    <mergeCell ref="O1398:P1398"/>
    <mergeCell ref="Q1398:R1398"/>
    <mergeCell ref="T1398:U1398"/>
    <mergeCell ref="O1399:P1399"/>
    <mergeCell ref="Q1399:R1399"/>
    <mergeCell ref="T1399:U1399"/>
    <mergeCell ref="O1400:P1400"/>
    <mergeCell ref="Q1400:R1400"/>
    <mergeCell ref="T1400:U1400"/>
    <mergeCell ref="O1401:P1401"/>
    <mergeCell ref="Q1401:R1401"/>
    <mergeCell ref="T1401:U1401"/>
    <mergeCell ref="O1402:P1402"/>
    <mergeCell ref="Q1402:R1402"/>
    <mergeCell ref="T1402:U1402"/>
    <mergeCell ref="O1403:P1403"/>
    <mergeCell ref="Q1403:R1403"/>
    <mergeCell ref="T1403:U1403"/>
    <mergeCell ref="O1392:P1392"/>
    <mergeCell ref="Q1392:R1392"/>
    <mergeCell ref="T1392:U1392"/>
    <mergeCell ref="O1393:P1393"/>
    <mergeCell ref="Q1393:R1393"/>
    <mergeCell ref="T1393:U1393"/>
    <mergeCell ref="O1394:P1394"/>
    <mergeCell ref="Q1394:R1394"/>
    <mergeCell ref="T1394:U1394"/>
    <mergeCell ref="O1395:P1395"/>
    <mergeCell ref="Q1395:R1395"/>
    <mergeCell ref="T1395:U1395"/>
    <mergeCell ref="O1396:P1396"/>
    <mergeCell ref="Q1396:R1396"/>
    <mergeCell ref="T1396:U1396"/>
    <mergeCell ref="O1397:P1397"/>
    <mergeCell ref="Q1397:R1397"/>
    <mergeCell ref="T1397:U1397"/>
    <mergeCell ref="O1386:P1386"/>
    <mergeCell ref="Q1386:R1386"/>
    <mergeCell ref="T1386:U1386"/>
    <mergeCell ref="O1387:P1387"/>
    <mergeCell ref="Q1387:R1387"/>
    <mergeCell ref="T1387:U1387"/>
    <mergeCell ref="O1388:P1388"/>
    <mergeCell ref="Q1388:R1388"/>
    <mergeCell ref="T1388:U1388"/>
    <mergeCell ref="O1389:P1389"/>
    <mergeCell ref="Q1389:R1389"/>
    <mergeCell ref="T1389:U1389"/>
    <mergeCell ref="O1390:P1390"/>
    <mergeCell ref="Q1390:R1390"/>
    <mergeCell ref="T1390:U1390"/>
    <mergeCell ref="O1391:P1391"/>
    <mergeCell ref="Q1391:R1391"/>
    <mergeCell ref="T1391:U1391"/>
    <mergeCell ref="O1380:P1380"/>
    <mergeCell ref="Q1380:R1380"/>
    <mergeCell ref="T1380:U1380"/>
    <mergeCell ref="O1381:P1381"/>
    <mergeCell ref="Q1381:R1381"/>
    <mergeCell ref="T1381:U1381"/>
    <mergeCell ref="O1382:P1382"/>
    <mergeCell ref="Q1382:R1382"/>
    <mergeCell ref="T1382:U1382"/>
    <mergeCell ref="O1383:P1383"/>
    <mergeCell ref="Q1383:R1383"/>
    <mergeCell ref="T1383:U1383"/>
    <mergeCell ref="O1384:P1384"/>
    <mergeCell ref="Q1384:R1384"/>
    <mergeCell ref="T1384:U1384"/>
    <mergeCell ref="O1385:P1385"/>
    <mergeCell ref="Q1385:R1385"/>
    <mergeCell ref="T1385:U1385"/>
    <mergeCell ref="O1374:P1374"/>
    <mergeCell ref="Q1374:R1374"/>
    <mergeCell ref="T1374:U1374"/>
    <mergeCell ref="O1375:P1375"/>
    <mergeCell ref="Q1375:R1375"/>
    <mergeCell ref="T1375:U1375"/>
    <mergeCell ref="O1376:P1376"/>
    <mergeCell ref="Q1376:R1376"/>
    <mergeCell ref="T1376:U1376"/>
    <mergeCell ref="O1377:P1377"/>
    <mergeCell ref="Q1377:R1377"/>
    <mergeCell ref="T1377:U1377"/>
    <mergeCell ref="O1378:P1378"/>
    <mergeCell ref="Q1378:R1378"/>
    <mergeCell ref="T1378:U1378"/>
    <mergeCell ref="O1379:P1379"/>
    <mergeCell ref="Q1379:R1379"/>
    <mergeCell ref="T1379:U1379"/>
    <mergeCell ref="O1368:P1368"/>
    <mergeCell ref="Q1368:R1368"/>
    <mergeCell ref="T1368:U1368"/>
    <mergeCell ref="O1369:P1369"/>
    <mergeCell ref="Q1369:R1369"/>
    <mergeCell ref="T1369:U1369"/>
    <mergeCell ref="O1370:P1370"/>
    <mergeCell ref="Q1370:R1370"/>
    <mergeCell ref="T1370:U1370"/>
    <mergeCell ref="O1371:P1371"/>
    <mergeCell ref="Q1371:R1371"/>
    <mergeCell ref="T1371:U1371"/>
    <mergeCell ref="O1372:P1372"/>
    <mergeCell ref="Q1372:R1372"/>
    <mergeCell ref="T1372:U1372"/>
    <mergeCell ref="O1373:P1373"/>
    <mergeCell ref="Q1373:R1373"/>
    <mergeCell ref="T1373:U1373"/>
    <mergeCell ref="O1362:P1362"/>
    <mergeCell ref="Q1362:R1362"/>
    <mergeCell ref="T1362:U1362"/>
    <mergeCell ref="O1363:P1363"/>
    <mergeCell ref="Q1363:R1363"/>
    <mergeCell ref="T1363:U1363"/>
    <mergeCell ref="O1364:P1364"/>
    <mergeCell ref="Q1364:R1364"/>
    <mergeCell ref="T1364:U1364"/>
    <mergeCell ref="O1365:P1365"/>
    <mergeCell ref="Q1365:R1365"/>
    <mergeCell ref="T1365:U1365"/>
    <mergeCell ref="O1366:P1366"/>
    <mergeCell ref="Q1366:R1366"/>
    <mergeCell ref="T1366:U1366"/>
    <mergeCell ref="O1367:P1367"/>
    <mergeCell ref="Q1367:R1367"/>
    <mergeCell ref="T1367:U1367"/>
    <mergeCell ref="O1356:P1356"/>
    <mergeCell ref="Q1356:R1356"/>
    <mergeCell ref="T1356:U1356"/>
    <mergeCell ref="O1357:P1357"/>
    <mergeCell ref="Q1357:R1357"/>
    <mergeCell ref="T1357:U1357"/>
    <mergeCell ref="O1358:P1358"/>
    <mergeCell ref="Q1358:R1358"/>
    <mergeCell ref="T1358:U1358"/>
    <mergeCell ref="O1359:P1359"/>
    <mergeCell ref="Q1359:R1359"/>
    <mergeCell ref="T1359:U1359"/>
    <mergeCell ref="O1360:P1360"/>
    <mergeCell ref="Q1360:R1360"/>
    <mergeCell ref="T1360:U1360"/>
    <mergeCell ref="O1361:P1361"/>
    <mergeCell ref="Q1361:R1361"/>
    <mergeCell ref="T1361:U1361"/>
    <mergeCell ref="O1350:P1350"/>
    <mergeCell ref="Q1350:R1350"/>
    <mergeCell ref="T1350:U1350"/>
    <mergeCell ref="O1351:P1351"/>
    <mergeCell ref="Q1351:R1351"/>
    <mergeCell ref="T1351:U1351"/>
    <mergeCell ref="O1352:P1352"/>
    <mergeCell ref="Q1352:R1352"/>
    <mergeCell ref="T1352:U1352"/>
    <mergeCell ref="O1353:P1353"/>
    <mergeCell ref="Q1353:R1353"/>
    <mergeCell ref="T1353:U1353"/>
    <mergeCell ref="O1354:P1354"/>
    <mergeCell ref="Q1354:R1354"/>
    <mergeCell ref="T1354:U1354"/>
    <mergeCell ref="O1355:P1355"/>
    <mergeCell ref="Q1355:R1355"/>
    <mergeCell ref="T1355:U1355"/>
    <mergeCell ref="O1344:P1344"/>
    <mergeCell ref="Q1344:R1344"/>
    <mergeCell ref="T1344:U1344"/>
    <mergeCell ref="O1345:P1345"/>
    <mergeCell ref="Q1345:R1345"/>
    <mergeCell ref="T1345:U1345"/>
    <mergeCell ref="O1346:P1346"/>
    <mergeCell ref="Q1346:R1346"/>
    <mergeCell ref="T1346:U1346"/>
    <mergeCell ref="O1347:P1347"/>
    <mergeCell ref="Q1347:R1347"/>
    <mergeCell ref="T1347:U1347"/>
    <mergeCell ref="O1348:P1348"/>
    <mergeCell ref="Q1348:R1348"/>
    <mergeCell ref="T1348:U1348"/>
    <mergeCell ref="O1349:P1349"/>
    <mergeCell ref="Q1349:R1349"/>
    <mergeCell ref="T1349:U1349"/>
    <mergeCell ref="O1338:P1338"/>
    <mergeCell ref="Q1338:R1338"/>
    <mergeCell ref="T1338:U1338"/>
    <mergeCell ref="O1339:P1339"/>
    <mergeCell ref="Q1339:R1339"/>
    <mergeCell ref="T1339:U1339"/>
    <mergeCell ref="O1340:P1340"/>
    <mergeCell ref="Q1340:R1340"/>
    <mergeCell ref="T1340:U1340"/>
    <mergeCell ref="O1341:P1341"/>
    <mergeCell ref="Q1341:R1341"/>
    <mergeCell ref="T1341:U1341"/>
    <mergeCell ref="O1342:P1342"/>
    <mergeCell ref="Q1342:R1342"/>
    <mergeCell ref="T1342:U1342"/>
    <mergeCell ref="O1343:P1343"/>
    <mergeCell ref="Q1343:R1343"/>
    <mergeCell ref="T1343:U1343"/>
    <mergeCell ref="O1332:P1332"/>
    <mergeCell ref="Q1332:R1332"/>
    <mergeCell ref="T1332:U1332"/>
    <mergeCell ref="O1333:P1333"/>
    <mergeCell ref="Q1333:R1333"/>
    <mergeCell ref="T1333:U1333"/>
    <mergeCell ref="O1334:P1334"/>
    <mergeCell ref="Q1334:R1334"/>
    <mergeCell ref="T1334:U1334"/>
    <mergeCell ref="O1335:P1335"/>
    <mergeCell ref="Q1335:R1335"/>
    <mergeCell ref="T1335:U1335"/>
    <mergeCell ref="O1336:P1336"/>
    <mergeCell ref="Q1336:R1336"/>
    <mergeCell ref="T1336:U1336"/>
    <mergeCell ref="O1337:P1337"/>
    <mergeCell ref="Q1337:R1337"/>
    <mergeCell ref="T1337:U1337"/>
    <mergeCell ref="O1326:P1326"/>
    <mergeCell ref="Q1326:R1326"/>
    <mergeCell ref="T1326:U1326"/>
    <mergeCell ref="O1327:P1327"/>
    <mergeCell ref="Q1327:R1327"/>
    <mergeCell ref="T1327:U1327"/>
    <mergeCell ref="O1328:P1328"/>
    <mergeCell ref="Q1328:R1328"/>
    <mergeCell ref="T1328:U1328"/>
    <mergeCell ref="O1329:P1329"/>
    <mergeCell ref="Q1329:R1329"/>
    <mergeCell ref="T1329:U1329"/>
    <mergeCell ref="O1330:P1330"/>
    <mergeCell ref="Q1330:R1330"/>
    <mergeCell ref="T1330:U1330"/>
    <mergeCell ref="O1331:P1331"/>
    <mergeCell ref="Q1331:R1331"/>
    <mergeCell ref="T1331:U1331"/>
    <mergeCell ref="O1320:P1320"/>
    <mergeCell ref="Q1320:R1320"/>
    <mergeCell ref="T1320:U1320"/>
    <mergeCell ref="O1321:P1321"/>
    <mergeCell ref="Q1321:R1321"/>
    <mergeCell ref="T1321:U1321"/>
    <mergeCell ref="O1322:P1322"/>
    <mergeCell ref="Q1322:R1322"/>
    <mergeCell ref="T1322:U1322"/>
    <mergeCell ref="O1323:P1323"/>
    <mergeCell ref="Q1323:R1323"/>
    <mergeCell ref="T1323:U1323"/>
    <mergeCell ref="O1324:P1324"/>
    <mergeCell ref="Q1324:R1324"/>
    <mergeCell ref="T1324:U1324"/>
    <mergeCell ref="O1325:P1325"/>
    <mergeCell ref="Q1325:R1325"/>
    <mergeCell ref="T1325:U1325"/>
    <mergeCell ref="O1314:P1314"/>
    <mergeCell ref="Q1314:R1314"/>
    <mergeCell ref="T1314:U1314"/>
    <mergeCell ref="O1315:P1315"/>
    <mergeCell ref="Q1315:R1315"/>
    <mergeCell ref="T1315:U1315"/>
    <mergeCell ref="O1316:P1316"/>
    <mergeCell ref="Q1316:R1316"/>
    <mergeCell ref="T1316:U1316"/>
    <mergeCell ref="O1317:P1317"/>
    <mergeCell ref="Q1317:R1317"/>
    <mergeCell ref="T1317:U1317"/>
    <mergeCell ref="O1318:P1318"/>
    <mergeCell ref="Q1318:R1318"/>
    <mergeCell ref="T1318:U1318"/>
    <mergeCell ref="O1319:P1319"/>
    <mergeCell ref="Q1319:R1319"/>
    <mergeCell ref="T1319:U1319"/>
    <mergeCell ref="O1308:P1308"/>
    <mergeCell ref="Q1308:R1308"/>
    <mergeCell ref="T1308:U1308"/>
    <mergeCell ref="O1309:P1309"/>
    <mergeCell ref="Q1309:R1309"/>
    <mergeCell ref="T1309:U1309"/>
    <mergeCell ref="O1310:P1310"/>
    <mergeCell ref="Q1310:R1310"/>
    <mergeCell ref="T1310:U1310"/>
    <mergeCell ref="O1311:P1311"/>
    <mergeCell ref="Q1311:R1311"/>
    <mergeCell ref="T1311:U1311"/>
    <mergeCell ref="O1312:P1312"/>
    <mergeCell ref="Q1312:R1312"/>
    <mergeCell ref="T1312:U1312"/>
    <mergeCell ref="O1313:P1313"/>
    <mergeCell ref="Q1313:R1313"/>
    <mergeCell ref="T1313:U1313"/>
    <mergeCell ref="O1302:P1302"/>
    <mergeCell ref="Q1302:R1302"/>
    <mergeCell ref="T1302:U1302"/>
    <mergeCell ref="O1303:P1303"/>
    <mergeCell ref="Q1303:R1303"/>
    <mergeCell ref="T1303:U1303"/>
    <mergeCell ref="O1304:P1304"/>
    <mergeCell ref="Q1304:R1304"/>
    <mergeCell ref="T1304:U1304"/>
    <mergeCell ref="O1305:P1305"/>
    <mergeCell ref="Q1305:R1305"/>
    <mergeCell ref="T1305:U1305"/>
    <mergeCell ref="O1306:P1306"/>
    <mergeCell ref="Q1306:R1306"/>
    <mergeCell ref="T1306:U1306"/>
    <mergeCell ref="O1307:P1307"/>
    <mergeCell ref="Q1307:R1307"/>
    <mergeCell ref="T1307:U1307"/>
    <mergeCell ref="O1296:P1296"/>
    <mergeCell ref="Q1296:R1296"/>
    <mergeCell ref="T1296:U1296"/>
    <mergeCell ref="O1297:P1297"/>
    <mergeCell ref="Q1297:R1297"/>
    <mergeCell ref="T1297:U1297"/>
    <mergeCell ref="O1298:P1298"/>
    <mergeCell ref="Q1298:R1298"/>
    <mergeCell ref="T1298:U1298"/>
    <mergeCell ref="O1299:P1299"/>
    <mergeCell ref="Q1299:R1299"/>
    <mergeCell ref="T1299:U1299"/>
    <mergeCell ref="O1300:P1300"/>
    <mergeCell ref="Q1300:R1300"/>
    <mergeCell ref="T1300:U1300"/>
    <mergeCell ref="O1301:P1301"/>
    <mergeCell ref="Q1301:R1301"/>
    <mergeCell ref="T1301:U1301"/>
    <mergeCell ref="O1290:P1290"/>
    <mergeCell ref="Q1290:R1290"/>
    <mergeCell ref="T1290:U1290"/>
    <mergeCell ref="O1291:P1291"/>
    <mergeCell ref="Q1291:R1291"/>
    <mergeCell ref="T1291:U1291"/>
    <mergeCell ref="O1292:P1292"/>
    <mergeCell ref="Q1292:R1292"/>
    <mergeCell ref="T1292:U1292"/>
    <mergeCell ref="O1293:P1293"/>
    <mergeCell ref="Q1293:R1293"/>
    <mergeCell ref="T1293:U1293"/>
    <mergeCell ref="O1294:P1294"/>
    <mergeCell ref="Q1294:R1294"/>
    <mergeCell ref="T1294:U1294"/>
    <mergeCell ref="O1295:P1295"/>
    <mergeCell ref="Q1295:R1295"/>
    <mergeCell ref="T1295:U1295"/>
    <mergeCell ref="O1284:P1284"/>
    <mergeCell ref="Q1284:R1284"/>
    <mergeCell ref="T1284:U1284"/>
    <mergeCell ref="O1285:P1285"/>
    <mergeCell ref="Q1285:R1285"/>
    <mergeCell ref="T1285:U1285"/>
    <mergeCell ref="O1286:P1286"/>
    <mergeCell ref="Q1286:R1286"/>
    <mergeCell ref="T1286:U1286"/>
    <mergeCell ref="O1287:P1287"/>
    <mergeCell ref="Q1287:R1287"/>
    <mergeCell ref="T1287:U1287"/>
    <mergeCell ref="O1288:P1288"/>
    <mergeCell ref="Q1288:R1288"/>
    <mergeCell ref="T1288:U1288"/>
    <mergeCell ref="O1289:P1289"/>
    <mergeCell ref="Q1289:R1289"/>
    <mergeCell ref="T1289:U1289"/>
    <mergeCell ref="O1278:P1278"/>
    <mergeCell ref="Q1278:R1278"/>
    <mergeCell ref="T1278:U1278"/>
    <mergeCell ref="O1279:P1279"/>
    <mergeCell ref="Q1279:R1279"/>
    <mergeCell ref="T1279:U1279"/>
    <mergeCell ref="O1280:P1280"/>
    <mergeCell ref="Q1280:R1280"/>
    <mergeCell ref="T1280:U1280"/>
    <mergeCell ref="O1281:P1281"/>
    <mergeCell ref="Q1281:R1281"/>
    <mergeCell ref="T1281:U1281"/>
    <mergeCell ref="O1282:P1282"/>
    <mergeCell ref="Q1282:R1282"/>
    <mergeCell ref="T1282:U1282"/>
    <mergeCell ref="O1283:P1283"/>
    <mergeCell ref="Q1283:R1283"/>
    <mergeCell ref="T1283:U1283"/>
    <mergeCell ref="O1272:P1272"/>
    <mergeCell ref="Q1272:R1272"/>
    <mergeCell ref="T1272:U1272"/>
    <mergeCell ref="O1273:P1273"/>
    <mergeCell ref="Q1273:R1273"/>
    <mergeCell ref="T1273:U1273"/>
    <mergeCell ref="O1274:P1274"/>
    <mergeCell ref="Q1274:R1274"/>
    <mergeCell ref="T1274:U1274"/>
    <mergeCell ref="O1275:P1275"/>
    <mergeCell ref="Q1275:R1275"/>
    <mergeCell ref="T1275:U1275"/>
    <mergeCell ref="O1276:P1276"/>
    <mergeCell ref="Q1276:R1276"/>
    <mergeCell ref="T1276:U1276"/>
    <mergeCell ref="O1277:P1277"/>
    <mergeCell ref="Q1277:R1277"/>
    <mergeCell ref="T1277:U1277"/>
    <mergeCell ref="O1266:P1266"/>
    <mergeCell ref="Q1266:R1266"/>
    <mergeCell ref="T1266:U1266"/>
    <mergeCell ref="O1267:P1267"/>
    <mergeCell ref="Q1267:R1267"/>
    <mergeCell ref="T1267:U1267"/>
    <mergeCell ref="O1268:P1268"/>
    <mergeCell ref="Q1268:R1268"/>
    <mergeCell ref="T1268:U1268"/>
    <mergeCell ref="O1269:P1269"/>
    <mergeCell ref="Q1269:R1269"/>
    <mergeCell ref="T1269:U1269"/>
    <mergeCell ref="O1270:P1270"/>
    <mergeCell ref="Q1270:R1270"/>
    <mergeCell ref="T1270:U1270"/>
    <mergeCell ref="O1271:P1271"/>
    <mergeCell ref="Q1271:R1271"/>
    <mergeCell ref="T1271:U1271"/>
    <mergeCell ref="O1260:P1260"/>
    <mergeCell ref="Q1260:R1260"/>
    <mergeCell ref="T1260:U1260"/>
    <mergeCell ref="O1261:P1261"/>
    <mergeCell ref="Q1261:R1261"/>
    <mergeCell ref="T1261:U1261"/>
    <mergeCell ref="O1262:P1262"/>
    <mergeCell ref="Q1262:R1262"/>
    <mergeCell ref="T1262:U1262"/>
    <mergeCell ref="O1263:P1263"/>
    <mergeCell ref="Q1263:R1263"/>
    <mergeCell ref="T1263:U1263"/>
    <mergeCell ref="O1264:P1264"/>
    <mergeCell ref="Q1264:R1264"/>
    <mergeCell ref="T1264:U1264"/>
    <mergeCell ref="O1265:P1265"/>
    <mergeCell ref="Q1265:R1265"/>
    <mergeCell ref="T1265:U1265"/>
    <mergeCell ref="O1254:P1254"/>
    <mergeCell ref="Q1254:R1254"/>
    <mergeCell ref="T1254:U1254"/>
    <mergeCell ref="O1255:P1255"/>
    <mergeCell ref="Q1255:R1255"/>
    <mergeCell ref="T1255:U1255"/>
    <mergeCell ref="O1256:P1256"/>
    <mergeCell ref="Q1256:R1256"/>
    <mergeCell ref="T1256:U1256"/>
    <mergeCell ref="O1257:P1257"/>
    <mergeCell ref="Q1257:R1257"/>
    <mergeCell ref="T1257:U1257"/>
    <mergeCell ref="O1258:P1258"/>
    <mergeCell ref="Q1258:R1258"/>
    <mergeCell ref="T1258:U1258"/>
    <mergeCell ref="O1259:P1259"/>
    <mergeCell ref="Q1259:R1259"/>
    <mergeCell ref="T1259:U1259"/>
    <mergeCell ref="O1248:P1248"/>
    <mergeCell ref="Q1248:R1248"/>
    <mergeCell ref="T1248:U1248"/>
    <mergeCell ref="O1249:P1249"/>
    <mergeCell ref="Q1249:R1249"/>
    <mergeCell ref="T1249:U1249"/>
    <mergeCell ref="O1250:P1250"/>
    <mergeCell ref="Q1250:R1250"/>
    <mergeCell ref="T1250:U1250"/>
    <mergeCell ref="O1251:P1251"/>
    <mergeCell ref="Q1251:R1251"/>
    <mergeCell ref="T1251:U1251"/>
    <mergeCell ref="O1252:P1252"/>
    <mergeCell ref="Q1252:R1252"/>
    <mergeCell ref="T1252:U1252"/>
    <mergeCell ref="O1253:P1253"/>
    <mergeCell ref="Q1253:R1253"/>
    <mergeCell ref="T1253:U1253"/>
    <mergeCell ref="O1242:P1242"/>
    <mergeCell ref="Q1242:R1242"/>
    <mergeCell ref="T1242:U1242"/>
    <mergeCell ref="O1243:P1243"/>
    <mergeCell ref="Q1243:R1243"/>
    <mergeCell ref="T1243:U1243"/>
    <mergeCell ref="O1244:P1244"/>
    <mergeCell ref="Q1244:R1244"/>
    <mergeCell ref="T1244:U1244"/>
    <mergeCell ref="O1245:P1245"/>
    <mergeCell ref="Q1245:R1245"/>
    <mergeCell ref="T1245:U1245"/>
    <mergeCell ref="O1246:P1246"/>
    <mergeCell ref="Q1246:R1246"/>
    <mergeCell ref="T1246:U1246"/>
    <mergeCell ref="O1247:P1247"/>
    <mergeCell ref="Q1247:R1247"/>
    <mergeCell ref="T1247:U1247"/>
    <mergeCell ref="O1236:P1236"/>
    <mergeCell ref="Q1236:R1236"/>
    <mergeCell ref="T1236:U1236"/>
    <mergeCell ref="O1237:P1237"/>
    <mergeCell ref="Q1237:R1237"/>
    <mergeCell ref="T1237:U1237"/>
    <mergeCell ref="O1238:P1238"/>
    <mergeCell ref="Q1238:R1238"/>
    <mergeCell ref="T1238:U1238"/>
    <mergeCell ref="O1239:P1239"/>
    <mergeCell ref="Q1239:R1239"/>
    <mergeCell ref="T1239:U1239"/>
    <mergeCell ref="O1240:P1240"/>
    <mergeCell ref="Q1240:R1240"/>
    <mergeCell ref="T1240:U1240"/>
    <mergeCell ref="O1241:P1241"/>
    <mergeCell ref="Q1241:R1241"/>
    <mergeCell ref="T1241:U1241"/>
    <mergeCell ref="O1229:P1229"/>
    <mergeCell ref="Q1229:R1229"/>
    <mergeCell ref="T1229:U1229"/>
    <mergeCell ref="O1230:P1230"/>
    <mergeCell ref="Q1230:R1230"/>
    <mergeCell ref="T1230:U1230"/>
    <mergeCell ref="T1231:U1231"/>
    <mergeCell ref="O1232:P1232"/>
    <mergeCell ref="Q1232:R1232"/>
    <mergeCell ref="T1232:U1232"/>
    <mergeCell ref="O1233:P1233"/>
    <mergeCell ref="Q1233:R1233"/>
    <mergeCell ref="T1233:U1233"/>
    <mergeCell ref="O1234:P1234"/>
    <mergeCell ref="Q1234:R1234"/>
    <mergeCell ref="T1234:U1234"/>
    <mergeCell ref="O1235:P1235"/>
    <mergeCell ref="Q1235:R1235"/>
    <mergeCell ref="T1235:U1235"/>
    <mergeCell ref="O1223:P1223"/>
    <mergeCell ref="Q1223:R1223"/>
    <mergeCell ref="T1223:U1223"/>
    <mergeCell ref="O1224:P1224"/>
    <mergeCell ref="Q1224:R1224"/>
    <mergeCell ref="T1224:U1224"/>
    <mergeCell ref="O1225:P1225"/>
    <mergeCell ref="Q1225:R1225"/>
    <mergeCell ref="T1225:U1225"/>
    <mergeCell ref="O1226:P1226"/>
    <mergeCell ref="Q1226:R1226"/>
    <mergeCell ref="T1226:U1226"/>
    <mergeCell ref="O1227:P1227"/>
    <mergeCell ref="Q1227:R1227"/>
    <mergeCell ref="T1227:U1227"/>
    <mergeCell ref="O1228:P1228"/>
    <mergeCell ref="Q1228:R1228"/>
    <mergeCell ref="T1228:U1228"/>
    <mergeCell ref="O1217:P1217"/>
    <mergeCell ref="Q1217:R1217"/>
    <mergeCell ref="T1217:U1217"/>
    <mergeCell ref="O1218:P1218"/>
    <mergeCell ref="Q1218:R1218"/>
    <mergeCell ref="T1218:U1218"/>
    <mergeCell ref="O1219:P1219"/>
    <mergeCell ref="Q1219:R1219"/>
    <mergeCell ref="T1219:U1219"/>
    <mergeCell ref="O1220:P1220"/>
    <mergeCell ref="Q1220:R1220"/>
    <mergeCell ref="T1220:U1220"/>
    <mergeCell ref="O1221:P1221"/>
    <mergeCell ref="Q1221:R1221"/>
    <mergeCell ref="T1221:U1221"/>
    <mergeCell ref="O1222:P1222"/>
    <mergeCell ref="Q1222:R1222"/>
    <mergeCell ref="T1222:U1222"/>
    <mergeCell ref="O1211:P1211"/>
    <mergeCell ref="Q1211:R1211"/>
    <mergeCell ref="T1211:U1211"/>
    <mergeCell ref="O1212:P1212"/>
    <mergeCell ref="Q1212:R1212"/>
    <mergeCell ref="T1212:U1212"/>
    <mergeCell ref="O1213:P1213"/>
    <mergeCell ref="Q1213:R1213"/>
    <mergeCell ref="T1213:U1213"/>
    <mergeCell ref="O1214:P1214"/>
    <mergeCell ref="Q1214:R1214"/>
    <mergeCell ref="T1214:U1214"/>
    <mergeCell ref="O1215:P1215"/>
    <mergeCell ref="Q1215:R1215"/>
    <mergeCell ref="T1215:U1215"/>
    <mergeCell ref="O1216:P1216"/>
    <mergeCell ref="Q1216:R1216"/>
    <mergeCell ref="T1216:U1216"/>
    <mergeCell ref="O1205:P1205"/>
    <mergeCell ref="Q1205:R1205"/>
    <mergeCell ref="T1205:U1205"/>
    <mergeCell ref="O1206:P1206"/>
    <mergeCell ref="Q1206:R1206"/>
    <mergeCell ref="T1206:U1206"/>
    <mergeCell ref="O1207:P1207"/>
    <mergeCell ref="Q1207:R1207"/>
    <mergeCell ref="T1207:U1207"/>
    <mergeCell ref="O1208:P1208"/>
    <mergeCell ref="Q1208:R1208"/>
    <mergeCell ref="T1208:U1208"/>
    <mergeCell ref="O1209:P1209"/>
    <mergeCell ref="Q1209:R1209"/>
    <mergeCell ref="T1209:U1209"/>
    <mergeCell ref="O1210:P1210"/>
    <mergeCell ref="Q1210:R1210"/>
    <mergeCell ref="T1210:U1210"/>
    <mergeCell ref="O1199:P1199"/>
    <mergeCell ref="Q1199:R1199"/>
    <mergeCell ref="T1199:U1199"/>
    <mergeCell ref="O1200:P1200"/>
    <mergeCell ref="Q1200:R1200"/>
    <mergeCell ref="T1200:U1200"/>
    <mergeCell ref="O1201:P1201"/>
    <mergeCell ref="Q1201:R1201"/>
    <mergeCell ref="T1201:U1201"/>
    <mergeCell ref="O1202:P1202"/>
    <mergeCell ref="Q1202:R1202"/>
    <mergeCell ref="T1202:U1202"/>
    <mergeCell ref="O1203:P1203"/>
    <mergeCell ref="Q1203:R1203"/>
    <mergeCell ref="T1203:U1203"/>
    <mergeCell ref="O1204:P1204"/>
    <mergeCell ref="Q1204:R1204"/>
    <mergeCell ref="T1204:U1204"/>
    <mergeCell ref="O1193:P1193"/>
    <mergeCell ref="Q1193:R1193"/>
    <mergeCell ref="T1193:U1193"/>
    <mergeCell ref="O1194:P1194"/>
    <mergeCell ref="Q1194:R1194"/>
    <mergeCell ref="T1194:U1194"/>
    <mergeCell ref="O1195:P1195"/>
    <mergeCell ref="Q1195:R1195"/>
    <mergeCell ref="T1195:U1195"/>
    <mergeCell ref="O1196:P1196"/>
    <mergeCell ref="Q1196:R1196"/>
    <mergeCell ref="T1196:U1196"/>
    <mergeCell ref="O1197:P1197"/>
    <mergeCell ref="Q1197:R1197"/>
    <mergeCell ref="T1197:U1197"/>
    <mergeCell ref="O1198:P1198"/>
    <mergeCell ref="Q1198:R1198"/>
    <mergeCell ref="T1198:U1198"/>
    <mergeCell ref="O1187:P1187"/>
    <mergeCell ref="Q1187:R1187"/>
    <mergeCell ref="T1187:U1187"/>
    <mergeCell ref="O1188:P1188"/>
    <mergeCell ref="Q1188:R1188"/>
    <mergeCell ref="T1188:U1188"/>
    <mergeCell ref="O1189:P1189"/>
    <mergeCell ref="Q1189:R1189"/>
    <mergeCell ref="T1189:U1189"/>
    <mergeCell ref="O1190:P1190"/>
    <mergeCell ref="Q1190:R1190"/>
    <mergeCell ref="T1190:U1190"/>
    <mergeCell ref="O1191:P1191"/>
    <mergeCell ref="Q1191:R1191"/>
    <mergeCell ref="T1191:U1191"/>
    <mergeCell ref="O1192:P1192"/>
    <mergeCell ref="Q1192:R1192"/>
    <mergeCell ref="T1192:U1192"/>
    <mergeCell ref="O1181:P1181"/>
    <mergeCell ref="Q1181:R1181"/>
    <mergeCell ref="T1181:U1181"/>
    <mergeCell ref="O1182:P1182"/>
    <mergeCell ref="Q1182:R1182"/>
    <mergeCell ref="T1182:U1182"/>
    <mergeCell ref="O1183:P1183"/>
    <mergeCell ref="Q1183:R1183"/>
    <mergeCell ref="T1183:U1183"/>
    <mergeCell ref="O1184:P1184"/>
    <mergeCell ref="Q1184:R1184"/>
    <mergeCell ref="T1184:U1184"/>
    <mergeCell ref="O1185:P1185"/>
    <mergeCell ref="Q1185:R1185"/>
    <mergeCell ref="T1185:U1185"/>
    <mergeCell ref="O1186:P1186"/>
    <mergeCell ref="Q1186:R1186"/>
    <mergeCell ref="T1186:U1186"/>
    <mergeCell ref="O1175:P1175"/>
    <mergeCell ref="Q1175:R1175"/>
    <mergeCell ref="T1175:U1175"/>
    <mergeCell ref="O1176:P1176"/>
    <mergeCell ref="Q1176:R1176"/>
    <mergeCell ref="T1176:U1176"/>
    <mergeCell ref="O1177:P1177"/>
    <mergeCell ref="Q1177:R1177"/>
    <mergeCell ref="T1177:U1177"/>
    <mergeCell ref="O1178:P1178"/>
    <mergeCell ref="Q1178:R1178"/>
    <mergeCell ref="T1178:U1178"/>
    <mergeCell ref="O1179:P1179"/>
    <mergeCell ref="Q1179:R1179"/>
    <mergeCell ref="T1179:U1179"/>
    <mergeCell ref="O1180:P1180"/>
    <mergeCell ref="Q1180:R1180"/>
    <mergeCell ref="T1180:U1180"/>
    <mergeCell ref="O1169:P1169"/>
    <mergeCell ref="Q1169:R1169"/>
    <mergeCell ref="T1169:U1169"/>
    <mergeCell ref="O1170:P1170"/>
    <mergeCell ref="Q1170:R1170"/>
    <mergeCell ref="T1170:U1170"/>
    <mergeCell ref="O1171:P1171"/>
    <mergeCell ref="Q1171:R1171"/>
    <mergeCell ref="T1171:U1171"/>
    <mergeCell ref="O1172:P1172"/>
    <mergeCell ref="Q1172:R1172"/>
    <mergeCell ref="T1172:U1172"/>
    <mergeCell ref="O1173:P1173"/>
    <mergeCell ref="Q1173:R1173"/>
    <mergeCell ref="T1173:U1173"/>
    <mergeCell ref="O1174:P1174"/>
    <mergeCell ref="Q1174:R1174"/>
    <mergeCell ref="T1174:U1174"/>
    <mergeCell ref="O1163:P1163"/>
    <mergeCell ref="Q1163:R1163"/>
    <mergeCell ref="T1163:U1163"/>
    <mergeCell ref="O1164:P1164"/>
    <mergeCell ref="Q1164:R1164"/>
    <mergeCell ref="T1164:U1164"/>
    <mergeCell ref="O1165:P1165"/>
    <mergeCell ref="Q1165:R1165"/>
    <mergeCell ref="T1165:U1165"/>
    <mergeCell ref="O1166:P1166"/>
    <mergeCell ref="Q1166:R1166"/>
    <mergeCell ref="T1166:U1166"/>
    <mergeCell ref="O1167:P1167"/>
    <mergeCell ref="Q1167:R1167"/>
    <mergeCell ref="T1167:U1167"/>
    <mergeCell ref="O1168:P1168"/>
    <mergeCell ref="Q1168:R1168"/>
    <mergeCell ref="T1168:U1168"/>
    <mergeCell ref="O1157:P1157"/>
    <mergeCell ref="Q1157:R1157"/>
    <mergeCell ref="T1157:U1157"/>
    <mergeCell ref="O1158:P1158"/>
    <mergeCell ref="Q1158:R1158"/>
    <mergeCell ref="T1158:U1158"/>
    <mergeCell ref="O1159:P1159"/>
    <mergeCell ref="Q1159:R1159"/>
    <mergeCell ref="T1159:U1159"/>
    <mergeCell ref="O1160:P1160"/>
    <mergeCell ref="Q1160:R1160"/>
    <mergeCell ref="T1160:U1160"/>
    <mergeCell ref="O1161:P1161"/>
    <mergeCell ref="Q1161:R1161"/>
    <mergeCell ref="T1161:U1161"/>
    <mergeCell ref="O1162:P1162"/>
    <mergeCell ref="Q1162:R1162"/>
    <mergeCell ref="T1162:U1162"/>
    <mergeCell ref="O1151:P1151"/>
    <mergeCell ref="Q1151:R1151"/>
    <mergeCell ref="T1151:U1151"/>
    <mergeCell ref="O1152:P1152"/>
    <mergeCell ref="Q1152:R1152"/>
    <mergeCell ref="T1152:U1152"/>
    <mergeCell ref="O1153:P1153"/>
    <mergeCell ref="Q1153:R1153"/>
    <mergeCell ref="T1153:U1153"/>
    <mergeCell ref="O1154:P1154"/>
    <mergeCell ref="Q1154:R1154"/>
    <mergeCell ref="T1154:U1154"/>
    <mergeCell ref="O1155:P1155"/>
    <mergeCell ref="Q1155:R1155"/>
    <mergeCell ref="T1155:U1155"/>
    <mergeCell ref="O1156:P1156"/>
    <mergeCell ref="Q1156:R1156"/>
    <mergeCell ref="T1156:U1156"/>
    <mergeCell ref="O1145:P1145"/>
    <mergeCell ref="Q1145:R1145"/>
    <mergeCell ref="T1145:U1145"/>
    <mergeCell ref="O1146:P1146"/>
    <mergeCell ref="Q1146:R1146"/>
    <mergeCell ref="T1146:U1146"/>
    <mergeCell ref="O1147:P1147"/>
    <mergeCell ref="Q1147:R1147"/>
    <mergeCell ref="T1147:U1147"/>
    <mergeCell ref="O1148:P1148"/>
    <mergeCell ref="Q1148:R1148"/>
    <mergeCell ref="T1148:U1148"/>
    <mergeCell ref="O1149:P1149"/>
    <mergeCell ref="Q1149:R1149"/>
    <mergeCell ref="T1149:U1149"/>
    <mergeCell ref="O1150:P1150"/>
    <mergeCell ref="Q1150:R1150"/>
    <mergeCell ref="T1150:U1150"/>
    <mergeCell ref="O1139:P1139"/>
    <mergeCell ref="Q1139:R1139"/>
    <mergeCell ref="T1139:U1139"/>
    <mergeCell ref="O1140:P1140"/>
    <mergeCell ref="Q1140:R1140"/>
    <mergeCell ref="T1140:U1140"/>
    <mergeCell ref="O1141:P1141"/>
    <mergeCell ref="Q1141:R1141"/>
    <mergeCell ref="T1141:U1141"/>
    <mergeCell ref="O1142:P1142"/>
    <mergeCell ref="Q1142:R1142"/>
    <mergeCell ref="T1142:U1142"/>
    <mergeCell ref="O1143:P1143"/>
    <mergeCell ref="Q1143:R1143"/>
    <mergeCell ref="T1143:U1143"/>
    <mergeCell ref="O1144:P1144"/>
    <mergeCell ref="Q1144:R1144"/>
    <mergeCell ref="T1144:U1144"/>
    <mergeCell ref="O1133:P1133"/>
    <mergeCell ref="Q1133:R1133"/>
    <mergeCell ref="T1133:U1133"/>
    <mergeCell ref="O1134:P1134"/>
    <mergeCell ref="Q1134:R1134"/>
    <mergeCell ref="T1134:U1134"/>
    <mergeCell ref="O1135:P1135"/>
    <mergeCell ref="Q1135:R1135"/>
    <mergeCell ref="T1135:U1135"/>
    <mergeCell ref="O1136:P1136"/>
    <mergeCell ref="Q1136:R1136"/>
    <mergeCell ref="T1136:U1136"/>
    <mergeCell ref="O1137:P1137"/>
    <mergeCell ref="Q1137:R1137"/>
    <mergeCell ref="T1137:U1137"/>
    <mergeCell ref="O1138:P1138"/>
    <mergeCell ref="Q1138:R1138"/>
    <mergeCell ref="T1138:U1138"/>
    <mergeCell ref="O1127:P1127"/>
    <mergeCell ref="Q1127:R1127"/>
    <mergeCell ref="T1127:U1127"/>
    <mergeCell ref="O1128:P1128"/>
    <mergeCell ref="Q1128:R1128"/>
    <mergeCell ref="T1128:U1128"/>
    <mergeCell ref="O1129:P1129"/>
    <mergeCell ref="Q1129:R1129"/>
    <mergeCell ref="T1129:U1129"/>
    <mergeCell ref="O1130:P1130"/>
    <mergeCell ref="Q1130:R1130"/>
    <mergeCell ref="T1130:U1130"/>
    <mergeCell ref="O1131:P1131"/>
    <mergeCell ref="Q1131:R1131"/>
    <mergeCell ref="T1131:U1131"/>
    <mergeCell ref="O1132:P1132"/>
    <mergeCell ref="Q1132:R1132"/>
    <mergeCell ref="T1132:U1132"/>
    <mergeCell ref="O1121:P1121"/>
    <mergeCell ref="Q1121:R1121"/>
    <mergeCell ref="T1121:U1121"/>
    <mergeCell ref="O1122:P1122"/>
    <mergeCell ref="Q1122:R1122"/>
    <mergeCell ref="T1122:U1122"/>
    <mergeCell ref="O1123:P1123"/>
    <mergeCell ref="Q1123:R1123"/>
    <mergeCell ref="T1123:U1123"/>
    <mergeCell ref="O1124:P1124"/>
    <mergeCell ref="Q1124:R1124"/>
    <mergeCell ref="T1124:U1124"/>
    <mergeCell ref="O1125:P1125"/>
    <mergeCell ref="Q1125:R1125"/>
    <mergeCell ref="T1125:U1125"/>
    <mergeCell ref="O1126:P1126"/>
    <mergeCell ref="Q1126:R1126"/>
    <mergeCell ref="T1126:U1126"/>
    <mergeCell ref="O1115:P1115"/>
    <mergeCell ref="Q1115:R1115"/>
    <mergeCell ref="T1115:U1115"/>
    <mergeCell ref="O1116:P1116"/>
    <mergeCell ref="Q1116:R1116"/>
    <mergeCell ref="T1116:U1116"/>
    <mergeCell ref="O1117:P1117"/>
    <mergeCell ref="Q1117:R1117"/>
    <mergeCell ref="T1117:U1117"/>
    <mergeCell ref="O1118:P1118"/>
    <mergeCell ref="Q1118:R1118"/>
    <mergeCell ref="T1118:U1118"/>
    <mergeCell ref="O1119:P1119"/>
    <mergeCell ref="Q1119:R1119"/>
    <mergeCell ref="T1119:U1119"/>
    <mergeCell ref="O1120:P1120"/>
    <mergeCell ref="Q1120:R1120"/>
    <mergeCell ref="T1120:U1120"/>
    <mergeCell ref="O1109:P1109"/>
    <mergeCell ref="Q1109:R1109"/>
    <mergeCell ref="T1109:U1109"/>
    <mergeCell ref="O1110:P1110"/>
    <mergeCell ref="Q1110:R1110"/>
    <mergeCell ref="T1110:U1110"/>
    <mergeCell ref="O1111:P1111"/>
    <mergeCell ref="Q1111:R1111"/>
    <mergeCell ref="T1111:U1111"/>
    <mergeCell ref="O1112:P1112"/>
    <mergeCell ref="Q1112:R1112"/>
    <mergeCell ref="T1112:U1112"/>
    <mergeCell ref="O1113:P1113"/>
    <mergeCell ref="Q1113:R1113"/>
    <mergeCell ref="T1113:U1113"/>
    <mergeCell ref="O1114:P1114"/>
    <mergeCell ref="Q1114:R1114"/>
    <mergeCell ref="T1114:U1114"/>
    <mergeCell ref="O1103:P1103"/>
    <mergeCell ref="Q1103:R1103"/>
    <mergeCell ref="T1103:U1103"/>
    <mergeCell ref="O1104:P1104"/>
    <mergeCell ref="Q1104:R1104"/>
    <mergeCell ref="T1104:U1104"/>
    <mergeCell ref="O1105:P1105"/>
    <mergeCell ref="Q1105:R1105"/>
    <mergeCell ref="T1105:U1105"/>
    <mergeCell ref="O1106:P1106"/>
    <mergeCell ref="Q1106:R1106"/>
    <mergeCell ref="T1106:U1106"/>
    <mergeCell ref="O1107:P1107"/>
    <mergeCell ref="Q1107:R1107"/>
    <mergeCell ref="T1107:U1107"/>
    <mergeCell ref="O1108:P1108"/>
    <mergeCell ref="Q1108:R1108"/>
    <mergeCell ref="T1108:U1108"/>
    <mergeCell ref="Q1097:R1097"/>
    <mergeCell ref="T1097:U1097"/>
    <mergeCell ref="Q1098:R1098"/>
    <mergeCell ref="T1098:U1098"/>
    <mergeCell ref="Q1099:R1099"/>
    <mergeCell ref="T1099:U1099"/>
    <mergeCell ref="Q1100:R1100"/>
    <mergeCell ref="T1100:U1100"/>
    <mergeCell ref="Q1101:R1101"/>
    <mergeCell ref="T1101:U1101"/>
    <mergeCell ref="Q1102:R1102"/>
    <mergeCell ref="T1102:U1102"/>
    <mergeCell ref="O1091:P1091"/>
    <mergeCell ref="Q1091:R1091"/>
    <mergeCell ref="T1091:U1091"/>
    <mergeCell ref="O1092:P1092"/>
    <mergeCell ref="Q1092:R1092"/>
    <mergeCell ref="T1092:U1092"/>
    <mergeCell ref="O1093:P1093"/>
    <mergeCell ref="Q1093:R1093"/>
    <mergeCell ref="T1093:U1093"/>
    <mergeCell ref="O1094:P1094"/>
    <mergeCell ref="Q1094:R1094"/>
    <mergeCell ref="T1094:U1094"/>
    <mergeCell ref="O1095:P1095"/>
    <mergeCell ref="Q1095:R1095"/>
    <mergeCell ref="T1095:U1095"/>
    <mergeCell ref="O1096:P1096"/>
    <mergeCell ref="Q1096:R1096"/>
    <mergeCell ref="T1096:U1096"/>
    <mergeCell ref="O1085:P1085"/>
    <mergeCell ref="Q1085:R1085"/>
    <mergeCell ref="T1085:U1085"/>
    <mergeCell ref="O1086:P1086"/>
    <mergeCell ref="Q1086:R1086"/>
    <mergeCell ref="T1086:U1086"/>
    <mergeCell ref="O1087:P1087"/>
    <mergeCell ref="Q1087:R1087"/>
    <mergeCell ref="T1087:U1087"/>
    <mergeCell ref="O1088:P1088"/>
    <mergeCell ref="Q1088:R1088"/>
    <mergeCell ref="T1088:U1088"/>
    <mergeCell ref="O1089:P1089"/>
    <mergeCell ref="Q1089:R1089"/>
    <mergeCell ref="T1089:U1089"/>
    <mergeCell ref="O1090:P1090"/>
    <mergeCell ref="Q1090:R1090"/>
    <mergeCell ref="T1090:U1090"/>
    <mergeCell ref="O1079:P1079"/>
    <mergeCell ref="Q1079:R1079"/>
    <mergeCell ref="T1079:U1079"/>
    <mergeCell ref="O1080:P1080"/>
    <mergeCell ref="Q1080:R1080"/>
    <mergeCell ref="T1080:U1080"/>
    <mergeCell ref="O1081:P1081"/>
    <mergeCell ref="Q1081:R1081"/>
    <mergeCell ref="T1081:U1081"/>
    <mergeCell ref="O1082:P1082"/>
    <mergeCell ref="Q1082:R1082"/>
    <mergeCell ref="T1082:U1082"/>
    <mergeCell ref="O1083:P1083"/>
    <mergeCell ref="Q1083:R1083"/>
    <mergeCell ref="T1083:U1083"/>
    <mergeCell ref="O1084:P1084"/>
    <mergeCell ref="Q1084:R1084"/>
    <mergeCell ref="T1084:U1084"/>
    <mergeCell ref="O1073:P1073"/>
    <mergeCell ref="Q1073:R1073"/>
    <mergeCell ref="T1073:U1073"/>
    <mergeCell ref="O1074:P1074"/>
    <mergeCell ref="Q1074:R1074"/>
    <mergeCell ref="T1074:U1074"/>
    <mergeCell ref="O1075:P1075"/>
    <mergeCell ref="Q1075:R1075"/>
    <mergeCell ref="T1075:U1075"/>
    <mergeCell ref="O1076:P1076"/>
    <mergeCell ref="Q1076:R1076"/>
    <mergeCell ref="T1076:U1076"/>
    <mergeCell ref="O1077:P1077"/>
    <mergeCell ref="Q1077:R1077"/>
    <mergeCell ref="T1077:U1077"/>
    <mergeCell ref="O1078:P1078"/>
    <mergeCell ref="Q1078:R1078"/>
    <mergeCell ref="T1078:U1078"/>
    <mergeCell ref="O1067:P1067"/>
    <mergeCell ref="Q1067:R1067"/>
    <mergeCell ref="T1067:U1067"/>
    <mergeCell ref="O1068:P1068"/>
    <mergeCell ref="Q1068:R1068"/>
    <mergeCell ref="T1068:U1068"/>
    <mergeCell ref="O1069:P1069"/>
    <mergeCell ref="Q1069:R1069"/>
    <mergeCell ref="T1069:U1069"/>
    <mergeCell ref="O1070:P1070"/>
    <mergeCell ref="Q1070:R1070"/>
    <mergeCell ref="T1070:U1070"/>
    <mergeCell ref="O1071:P1071"/>
    <mergeCell ref="Q1071:R1071"/>
    <mergeCell ref="T1071:U1071"/>
    <mergeCell ref="O1072:P1072"/>
    <mergeCell ref="Q1072:R1072"/>
    <mergeCell ref="T1072:U1072"/>
    <mergeCell ref="O1061:P1061"/>
    <mergeCell ref="Q1061:R1061"/>
    <mergeCell ref="T1061:U1061"/>
    <mergeCell ref="O1062:P1062"/>
    <mergeCell ref="Q1062:R1062"/>
    <mergeCell ref="T1062:U1062"/>
    <mergeCell ref="O1063:P1063"/>
    <mergeCell ref="Q1063:R1063"/>
    <mergeCell ref="T1063:U1063"/>
    <mergeCell ref="O1064:P1064"/>
    <mergeCell ref="Q1064:R1064"/>
    <mergeCell ref="T1064:U1064"/>
    <mergeCell ref="O1065:P1065"/>
    <mergeCell ref="Q1065:R1065"/>
    <mergeCell ref="T1065:U1065"/>
    <mergeCell ref="O1066:P1066"/>
    <mergeCell ref="Q1066:R1066"/>
    <mergeCell ref="T1066:U1066"/>
    <mergeCell ref="O1055:P1055"/>
    <mergeCell ref="Q1055:R1055"/>
    <mergeCell ref="T1055:U1055"/>
    <mergeCell ref="O1056:P1056"/>
    <mergeCell ref="Q1056:R1056"/>
    <mergeCell ref="T1056:U1056"/>
    <mergeCell ref="O1057:P1057"/>
    <mergeCell ref="Q1057:R1057"/>
    <mergeCell ref="T1057:U1057"/>
    <mergeCell ref="O1058:P1058"/>
    <mergeCell ref="Q1058:R1058"/>
    <mergeCell ref="T1058:U1058"/>
    <mergeCell ref="O1059:P1059"/>
    <mergeCell ref="Q1059:R1059"/>
    <mergeCell ref="T1059:U1059"/>
    <mergeCell ref="O1060:P1060"/>
    <mergeCell ref="Q1060:R1060"/>
    <mergeCell ref="T1060:U1060"/>
    <mergeCell ref="O1049:P1049"/>
    <mergeCell ref="Q1049:R1049"/>
    <mergeCell ref="T1049:U1049"/>
    <mergeCell ref="O1050:P1050"/>
    <mergeCell ref="Q1050:R1050"/>
    <mergeCell ref="T1050:U1050"/>
    <mergeCell ref="O1051:P1051"/>
    <mergeCell ref="Q1051:R1051"/>
    <mergeCell ref="T1051:U1051"/>
    <mergeCell ref="O1052:P1052"/>
    <mergeCell ref="Q1052:R1052"/>
    <mergeCell ref="T1052:U1052"/>
    <mergeCell ref="O1053:P1053"/>
    <mergeCell ref="Q1053:R1053"/>
    <mergeCell ref="T1053:U1053"/>
    <mergeCell ref="O1054:P1054"/>
    <mergeCell ref="Q1054:R1054"/>
    <mergeCell ref="T1054:U1054"/>
    <mergeCell ref="O1043:P1043"/>
    <mergeCell ref="Q1043:R1043"/>
    <mergeCell ref="T1043:U1043"/>
    <mergeCell ref="O1044:P1044"/>
    <mergeCell ref="Q1044:R1044"/>
    <mergeCell ref="T1044:U1044"/>
    <mergeCell ref="O1045:P1045"/>
    <mergeCell ref="Q1045:R1045"/>
    <mergeCell ref="T1045:U1045"/>
    <mergeCell ref="O1046:P1046"/>
    <mergeCell ref="Q1046:R1046"/>
    <mergeCell ref="T1046:U1046"/>
    <mergeCell ref="O1047:P1047"/>
    <mergeCell ref="Q1047:R1047"/>
    <mergeCell ref="T1047:U1047"/>
    <mergeCell ref="O1048:P1048"/>
    <mergeCell ref="Q1048:R1048"/>
    <mergeCell ref="T1048:U1048"/>
    <mergeCell ref="O1037:P1037"/>
    <mergeCell ref="Q1037:R1037"/>
    <mergeCell ref="T1037:U1037"/>
    <mergeCell ref="O1038:P1038"/>
    <mergeCell ref="Q1038:R1038"/>
    <mergeCell ref="T1038:U1038"/>
    <mergeCell ref="O1039:P1039"/>
    <mergeCell ref="Q1039:R1039"/>
    <mergeCell ref="T1039:U1039"/>
    <mergeCell ref="O1040:P1040"/>
    <mergeCell ref="Q1040:R1040"/>
    <mergeCell ref="T1040:U1040"/>
    <mergeCell ref="O1041:P1041"/>
    <mergeCell ref="Q1041:R1041"/>
    <mergeCell ref="T1041:U1041"/>
    <mergeCell ref="O1042:P1042"/>
    <mergeCell ref="Q1042:R1042"/>
    <mergeCell ref="T1042:U1042"/>
    <mergeCell ref="O1031:P1031"/>
    <mergeCell ref="Q1031:R1031"/>
    <mergeCell ref="T1031:U1031"/>
    <mergeCell ref="O1032:P1032"/>
    <mergeCell ref="Q1032:R1032"/>
    <mergeCell ref="T1032:U1032"/>
    <mergeCell ref="O1033:P1033"/>
    <mergeCell ref="Q1033:R1033"/>
    <mergeCell ref="T1033:U1033"/>
    <mergeCell ref="O1034:P1034"/>
    <mergeCell ref="Q1034:R1034"/>
    <mergeCell ref="T1034:U1034"/>
    <mergeCell ref="O1035:P1035"/>
    <mergeCell ref="Q1035:R1035"/>
    <mergeCell ref="T1035:U1035"/>
    <mergeCell ref="O1036:P1036"/>
    <mergeCell ref="Q1036:R1036"/>
    <mergeCell ref="T1036:U1036"/>
    <mergeCell ref="O1025:P1025"/>
    <mergeCell ref="Q1025:R1025"/>
    <mergeCell ref="T1025:U1025"/>
    <mergeCell ref="O1026:P1026"/>
    <mergeCell ref="Q1026:R1026"/>
    <mergeCell ref="T1026:U1026"/>
    <mergeCell ref="O1027:P1027"/>
    <mergeCell ref="Q1027:R1027"/>
    <mergeCell ref="T1027:U1027"/>
    <mergeCell ref="O1028:P1028"/>
    <mergeCell ref="Q1028:R1028"/>
    <mergeCell ref="T1028:U1028"/>
    <mergeCell ref="O1029:P1029"/>
    <mergeCell ref="Q1029:R1029"/>
    <mergeCell ref="T1029:U1029"/>
    <mergeCell ref="O1030:P1030"/>
    <mergeCell ref="Q1030:R1030"/>
    <mergeCell ref="T1030:U1030"/>
    <mergeCell ref="O1019:P1019"/>
    <mergeCell ref="Q1019:R1019"/>
    <mergeCell ref="T1019:U1019"/>
    <mergeCell ref="O1020:P1020"/>
    <mergeCell ref="Q1020:R1020"/>
    <mergeCell ref="T1020:U1020"/>
    <mergeCell ref="O1021:P1021"/>
    <mergeCell ref="Q1021:R1021"/>
    <mergeCell ref="T1021:U1021"/>
    <mergeCell ref="O1022:P1022"/>
    <mergeCell ref="Q1022:R1022"/>
    <mergeCell ref="O1023:P1023"/>
    <mergeCell ref="Q1023:R1023"/>
    <mergeCell ref="T1023:U1023"/>
    <mergeCell ref="O1024:P1024"/>
    <mergeCell ref="Q1024:R1024"/>
    <mergeCell ref="T1024:U1024"/>
    <mergeCell ref="O1013:P1013"/>
    <mergeCell ref="Q1013:R1013"/>
    <mergeCell ref="T1013:U1013"/>
    <mergeCell ref="O1014:P1014"/>
    <mergeCell ref="Q1014:R1014"/>
    <mergeCell ref="T1014:U1014"/>
    <mergeCell ref="O1015:P1015"/>
    <mergeCell ref="Q1015:R1015"/>
    <mergeCell ref="O1016:P1016"/>
    <mergeCell ref="Q1016:R1016"/>
    <mergeCell ref="T1016:U1016"/>
    <mergeCell ref="O1017:P1017"/>
    <mergeCell ref="Q1017:R1017"/>
    <mergeCell ref="T1017:U1017"/>
    <mergeCell ref="O1018:P1018"/>
    <mergeCell ref="Q1018:R1018"/>
    <mergeCell ref="T1018:U1018"/>
    <mergeCell ref="O1007:P1007"/>
    <mergeCell ref="Q1007:R1007"/>
    <mergeCell ref="T1007:U1007"/>
    <mergeCell ref="O1008:P1008"/>
    <mergeCell ref="Q1008:R1008"/>
    <mergeCell ref="T1008:U1008"/>
    <mergeCell ref="O1009:P1009"/>
    <mergeCell ref="Q1009:R1009"/>
    <mergeCell ref="T1009:U1009"/>
    <mergeCell ref="O1010:P1010"/>
    <mergeCell ref="Q1010:R1010"/>
    <mergeCell ref="T1010:U1010"/>
    <mergeCell ref="O1011:P1011"/>
    <mergeCell ref="Q1011:R1011"/>
    <mergeCell ref="T1011:U1011"/>
    <mergeCell ref="O1012:P1012"/>
    <mergeCell ref="Q1012:R1012"/>
    <mergeCell ref="T1012:U1012"/>
    <mergeCell ref="O1001:P1001"/>
    <mergeCell ref="Q1001:R1001"/>
    <mergeCell ref="T1001:U1001"/>
    <mergeCell ref="O1002:P1002"/>
    <mergeCell ref="Q1002:R1002"/>
    <mergeCell ref="T1002:U1002"/>
    <mergeCell ref="O1003:P1003"/>
    <mergeCell ref="Q1003:R1003"/>
    <mergeCell ref="O1004:P1004"/>
    <mergeCell ref="Q1004:R1004"/>
    <mergeCell ref="T1004:U1004"/>
    <mergeCell ref="O1005:P1005"/>
    <mergeCell ref="Q1005:R1005"/>
    <mergeCell ref="T1005:U1005"/>
    <mergeCell ref="O1006:P1006"/>
    <mergeCell ref="Q1006:R1006"/>
    <mergeCell ref="T1006:U1006"/>
    <mergeCell ref="O995:P995"/>
    <mergeCell ref="Q995:R995"/>
    <mergeCell ref="T995:U995"/>
    <mergeCell ref="O996:P996"/>
    <mergeCell ref="Q996:R996"/>
    <mergeCell ref="T996:U996"/>
    <mergeCell ref="O997:P997"/>
    <mergeCell ref="Q997:R997"/>
    <mergeCell ref="T997:U997"/>
    <mergeCell ref="O998:P998"/>
    <mergeCell ref="Q998:R998"/>
    <mergeCell ref="T998:U998"/>
    <mergeCell ref="O999:P999"/>
    <mergeCell ref="Q999:R999"/>
    <mergeCell ref="T999:U999"/>
    <mergeCell ref="O1000:P1000"/>
    <mergeCell ref="Q1000:R1000"/>
    <mergeCell ref="T1000:U1000"/>
    <mergeCell ref="O989:P989"/>
    <mergeCell ref="Q989:R989"/>
    <mergeCell ref="T989:U989"/>
    <mergeCell ref="O990:P990"/>
    <mergeCell ref="Q990:R990"/>
    <mergeCell ref="T990:U990"/>
    <mergeCell ref="O991:P991"/>
    <mergeCell ref="Q991:R991"/>
    <mergeCell ref="O992:P992"/>
    <mergeCell ref="Q992:R992"/>
    <mergeCell ref="T992:U992"/>
    <mergeCell ref="O993:P993"/>
    <mergeCell ref="Q993:R993"/>
    <mergeCell ref="T993:U993"/>
    <mergeCell ref="O994:P994"/>
    <mergeCell ref="Q994:R994"/>
    <mergeCell ref="T994:U994"/>
    <mergeCell ref="O983:P983"/>
    <mergeCell ref="Q983:R983"/>
    <mergeCell ref="T983:U983"/>
    <mergeCell ref="O984:P984"/>
    <mergeCell ref="Q984:R984"/>
    <mergeCell ref="T984:U984"/>
    <mergeCell ref="O985:P985"/>
    <mergeCell ref="Q985:R985"/>
    <mergeCell ref="T985:U985"/>
    <mergeCell ref="O986:P986"/>
    <mergeCell ref="Q986:R986"/>
    <mergeCell ref="T986:U986"/>
    <mergeCell ref="O987:P987"/>
    <mergeCell ref="Q987:R987"/>
    <mergeCell ref="T987:U987"/>
    <mergeCell ref="O988:P988"/>
    <mergeCell ref="Q988:R988"/>
    <mergeCell ref="T988:U988"/>
    <mergeCell ref="O976:P976"/>
    <mergeCell ref="Q976:R976"/>
    <mergeCell ref="T976:U976"/>
    <mergeCell ref="T977:U977"/>
    <mergeCell ref="O978:P978"/>
    <mergeCell ref="Q978:R978"/>
    <mergeCell ref="T978:U978"/>
    <mergeCell ref="O979:P979"/>
    <mergeCell ref="Q979:R979"/>
    <mergeCell ref="T979:U979"/>
    <mergeCell ref="O980:P980"/>
    <mergeCell ref="Q980:R980"/>
    <mergeCell ref="T980:U980"/>
    <mergeCell ref="O981:P981"/>
    <mergeCell ref="Q981:R981"/>
    <mergeCell ref="T981:U981"/>
    <mergeCell ref="O982:P982"/>
    <mergeCell ref="Q982:R982"/>
    <mergeCell ref="T982:U982"/>
    <mergeCell ref="O970:P970"/>
    <mergeCell ref="Q970:R970"/>
    <mergeCell ref="T970:U970"/>
    <mergeCell ref="O971:P971"/>
    <mergeCell ref="Q971:R971"/>
    <mergeCell ref="T971:U971"/>
    <mergeCell ref="O972:P972"/>
    <mergeCell ref="Q972:R972"/>
    <mergeCell ref="T972:U972"/>
    <mergeCell ref="O973:P973"/>
    <mergeCell ref="Q973:R973"/>
    <mergeCell ref="T973:U973"/>
    <mergeCell ref="O974:P974"/>
    <mergeCell ref="Q974:R974"/>
    <mergeCell ref="T974:U974"/>
    <mergeCell ref="O975:P975"/>
    <mergeCell ref="Q975:R975"/>
    <mergeCell ref="T975:U975"/>
    <mergeCell ref="O964:P964"/>
    <mergeCell ref="Q964:R964"/>
    <mergeCell ref="T964:U964"/>
    <mergeCell ref="O965:P965"/>
    <mergeCell ref="Q965:R965"/>
    <mergeCell ref="T965:U965"/>
    <mergeCell ref="O966:P966"/>
    <mergeCell ref="Q966:R966"/>
    <mergeCell ref="T966:U966"/>
    <mergeCell ref="O967:P967"/>
    <mergeCell ref="Q967:R967"/>
    <mergeCell ref="T967:U967"/>
    <mergeCell ref="O968:P968"/>
    <mergeCell ref="Q968:R968"/>
    <mergeCell ref="T968:U968"/>
    <mergeCell ref="O969:P969"/>
    <mergeCell ref="Q969:R969"/>
    <mergeCell ref="T969:U969"/>
    <mergeCell ref="O958:P958"/>
    <mergeCell ref="Q958:R958"/>
    <mergeCell ref="T958:U958"/>
    <mergeCell ref="O959:P959"/>
    <mergeCell ref="Q959:R959"/>
    <mergeCell ref="T959:U959"/>
    <mergeCell ref="O960:P960"/>
    <mergeCell ref="Q960:R960"/>
    <mergeCell ref="T960:U960"/>
    <mergeCell ref="O961:P961"/>
    <mergeCell ref="Q961:R961"/>
    <mergeCell ref="T961:U961"/>
    <mergeCell ref="O962:P962"/>
    <mergeCell ref="Q962:R962"/>
    <mergeCell ref="T962:U962"/>
    <mergeCell ref="O963:P963"/>
    <mergeCell ref="Q963:R963"/>
    <mergeCell ref="T963:U963"/>
    <mergeCell ref="O952:P952"/>
    <mergeCell ref="Q952:R952"/>
    <mergeCell ref="T952:U952"/>
    <mergeCell ref="O953:P953"/>
    <mergeCell ref="Q953:R953"/>
    <mergeCell ref="T953:U953"/>
    <mergeCell ref="O954:P954"/>
    <mergeCell ref="Q954:R954"/>
    <mergeCell ref="T954:U954"/>
    <mergeCell ref="O955:P955"/>
    <mergeCell ref="Q955:R955"/>
    <mergeCell ref="T955:U955"/>
    <mergeCell ref="O956:P956"/>
    <mergeCell ref="Q956:R956"/>
    <mergeCell ref="T956:U956"/>
    <mergeCell ref="O957:P957"/>
    <mergeCell ref="Q957:R957"/>
    <mergeCell ref="T957:U957"/>
    <mergeCell ref="O946:P946"/>
    <mergeCell ref="Q946:R946"/>
    <mergeCell ref="T946:U946"/>
    <mergeCell ref="O947:P947"/>
    <mergeCell ref="Q947:R947"/>
    <mergeCell ref="T947:U947"/>
    <mergeCell ref="O948:P948"/>
    <mergeCell ref="Q948:R948"/>
    <mergeCell ref="T948:U948"/>
    <mergeCell ref="O949:P949"/>
    <mergeCell ref="Q949:R949"/>
    <mergeCell ref="T949:U949"/>
    <mergeCell ref="O950:P950"/>
    <mergeCell ref="Q950:R950"/>
    <mergeCell ref="T950:U950"/>
    <mergeCell ref="O951:P951"/>
    <mergeCell ref="Q951:R951"/>
    <mergeCell ref="T951:U951"/>
    <mergeCell ref="O940:P940"/>
    <mergeCell ref="Q940:R940"/>
    <mergeCell ref="T940:U940"/>
    <mergeCell ref="O941:P941"/>
    <mergeCell ref="Q941:R941"/>
    <mergeCell ref="T941:U941"/>
    <mergeCell ref="O942:P942"/>
    <mergeCell ref="Q942:R942"/>
    <mergeCell ref="T942:U942"/>
    <mergeCell ref="O943:P943"/>
    <mergeCell ref="Q943:R943"/>
    <mergeCell ref="T943:U943"/>
    <mergeCell ref="O944:P944"/>
    <mergeCell ref="Q944:R944"/>
    <mergeCell ref="T944:U944"/>
    <mergeCell ref="O945:P945"/>
    <mergeCell ref="Q945:R945"/>
    <mergeCell ref="T945:U945"/>
    <mergeCell ref="O934:P934"/>
    <mergeCell ref="Q934:R934"/>
    <mergeCell ref="T934:U934"/>
    <mergeCell ref="O935:P935"/>
    <mergeCell ref="Q935:R935"/>
    <mergeCell ref="T935:U935"/>
    <mergeCell ref="O936:P936"/>
    <mergeCell ref="Q936:R936"/>
    <mergeCell ref="T936:U936"/>
    <mergeCell ref="O937:P937"/>
    <mergeCell ref="Q937:R937"/>
    <mergeCell ref="T937:U937"/>
    <mergeCell ref="O938:P938"/>
    <mergeCell ref="Q938:R938"/>
    <mergeCell ref="T938:U938"/>
    <mergeCell ref="O939:P939"/>
    <mergeCell ref="Q939:R939"/>
    <mergeCell ref="T939:U939"/>
    <mergeCell ref="O928:P928"/>
    <mergeCell ref="Q928:R928"/>
    <mergeCell ref="T928:U928"/>
    <mergeCell ref="O929:P929"/>
    <mergeCell ref="Q929:R929"/>
    <mergeCell ref="T929:U929"/>
    <mergeCell ref="O930:P930"/>
    <mergeCell ref="Q930:R930"/>
    <mergeCell ref="T930:U930"/>
    <mergeCell ref="O931:P931"/>
    <mergeCell ref="Q931:R931"/>
    <mergeCell ref="T931:U931"/>
    <mergeCell ref="O932:P932"/>
    <mergeCell ref="Q932:R932"/>
    <mergeCell ref="T932:U932"/>
    <mergeCell ref="O933:P933"/>
    <mergeCell ref="Q933:R933"/>
    <mergeCell ref="T933:U933"/>
    <mergeCell ref="O922:P922"/>
    <mergeCell ref="Q922:R922"/>
    <mergeCell ref="T922:U922"/>
    <mergeCell ref="O923:P923"/>
    <mergeCell ref="Q923:R923"/>
    <mergeCell ref="T923:U923"/>
    <mergeCell ref="O924:P924"/>
    <mergeCell ref="Q924:R924"/>
    <mergeCell ref="T924:U924"/>
    <mergeCell ref="O925:P925"/>
    <mergeCell ref="Q925:R925"/>
    <mergeCell ref="T925:U925"/>
    <mergeCell ref="O926:P926"/>
    <mergeCell ref="Q926:R926"/>
    <mergeCell ref="T926:U926"/>
    <mergeCell ref="O927:P927"/>
    <mergeCell ref="Q927:R927"/>
    <mergeCell ref="T927:U927"/>
    <mergeCell ref="O916:P916"/>
    <mergeCell ref="Q916:R916"/>
    <mergeCell ref="T916:U916"/>
    <mergeCell ref="O917:P917"/>
    <mergeCell ref="Q917:R917"/>
    <mergeCell ref="T917:U917"/>
    <mergeCell ref="O918:P918"/>
    <mergeCell ref="Q918:R918"/>
    <mergeCell ref="T918:U918"/>
    <mergeCell ref="O919:P919"/>
    <mergeCell ref="Q919:R919"/>
    <mergeCell ref="T919:U919"/>
    <mergeCell ref="O920:P920"/>
    <mergeCell ref="Q920:R920"/>
    <mergeCell ref="T920:U920"/>
    <mergeCell ref="O921:P921"/>
    <mergeCell ref="Q921:R921"/>
    <mergeCell ref="T921:U921"/>
    <mergeCell ref="O910:P910"/>
    <mergeCell ref="Q910:R910"/>
    <mergeCell ref="T910:U910"/>
    <mergeCell ref="O911:P911"/>
    <mergeCell ref="Q911:R911"/>
    <mergeCell ref="T911:U911"/>
    <mergeCell ref="O912:P912"/>
    <mergeCell ref="Q912:R912"/>
    <mergeCell ref="T912:U912"/>
    <mergeCell ref="O913:P913"/>
    <mergeCell ref="Q913:R913"/>
    <mergeCell ref="T913:U913"/>
    <mergeCell ref="O914:P914"/>
    <mergeCell ref="Q914:R914"/>
    <mergeCell ref="T914:U914"/>
    <mergeCell ref="O915:P915"/>
    <mergeCell ref="Q915:R915"/>
    <mergeCell ref="T915:U915"/>
    <mergeCell ref="O904:P904"/>
    <mergeCell ref="Q904:R904"/>
    <mergeCell ref="T904:U904"/>
    <mergeCell ref="O905:P905"/>
    <mergeCell ref="Q905:R905"/>
    <mergeCell ref="T905:U905"/>
    <mergeCell ref="O906:P906"/>
    <mergeCell ref="Q906:R906"/>
    <mergeCell ref="T906:U906"/>
    <mergeCell ref="O907:P907"/>
    <mergeCell ref="Q907:R907"/>
    <mergeCell ref="T907:U907"/>
    <mergeCell ref="O908:P908"/>
    <mergeCell ref="Q908:R908"/>
    <mergeCell ref="T908:U908"/>
    <mergeCell ref="O909:P909"/>
    <mergeCell ref="Q909:R909"/>
    <mergeCell ref="T909:U909"/>
    <mergeCell ref="O898:P898"/>
    <mergeCell ref="Q898:R898"/>
    <mergeCell ref="T898:U898"/>
    <mergeCell ref="O899:P899"/>
    <mergeCell ref="Q899:R899"/>
    <mergeCell ref="T899:U899"/>
    <mergeCell ref="O900:P900"/>
    <mergeCell ref="Q900:R900"/>
    <mergeCell ref="T900:U900"/>
    <mergeCell ref="O901:P901"/>
    <mergeCell ref="Q901:R901"/>
    <mergeCell ref="T901:U901"/>
    <mergeCell ref="O902:P902"/>
    <mergeCell ref="Q902:R902"/>
    <mergeCell ref="T902:U902"/>
    <mergeCell ref="O903:P903"/>
    <mergeCell ref="Q903:R903"/>
    <mergeCell ref="T903:U903"/>
    <mergeCell ref="O891:P891"/>
    <mergeCell ref="Q891:R891"/>
    <mergeCell ref="T891:U891"/>
    <mergeCell ref="O892:P892"/>
    <mergeCell ref="Q892:R892"/>
    <mergeCell ref="T892:U892"/>
    <mergeCell ref="T893:U893"/>
    <mergeCell ref="O894:P894"/>
    <mergeCell ref="Q894:R894"/>
    <mergeCell ref="T894:U894"/>
    <mergeCell ref="O895:P895"/>
    <mergeCell ref="Q895:R895"/>
    <mergeCell ref="T895:U895"/>
    <mergeCell ref="O896:P896"/>
    <mergeCell ref="Q896:R896"/>
    <mergeCell ref="T896:U896"/>
    <mergeCell ref="O897:P897"/>
    <mergeCell ref="Q897:R897"/>
    <mergeCell ref="T897:U897"/>
    <mergeCell ref="Q893:R893"/>
    <mergeCell ref="O885:P885"/>
    <mergeCell ref="Q885:R885"/>
    <mergeCell ref="T885:U885"/>
    <mergeCell ref="O886:P886"/>
    <mergeCell ref="Q886:R886"/>
    <mergeCell ref="T886:U886"/>
    <mergeCell ref="O887:P887"/>
    <mergeCell ref="Q887:R887"/>
    <mergeCell ref="T887:U887"/>
    <mergeCell ref="O888:P888"/>
    <mergeCell ref="Q888:R888"/>
    <mergeCell ref="T888:U888"/>
    <mergeCell ref="O889:P889"/>
    <mergeCell ref="Q889:R889"/>
    <mergeCell ref="T889:U889"/>
    <mergeCell ref="O890:P890"/>
    <mergeCell ref="Q890:R890"/>
    <mergeCell ref="T890:U890"/>
    <mergeCell ref="O879:P879"/>
    <mergeCell ref="Q879:R879"/>
    <mergeCell ref="T879:U879"/>
    <mergeCell ref="O880:P880"/>
    <mergeCell ref="Q880:R880"/>
    <mergeCell ref="T880:U880"/>
    <mergeCell ref="O881:P881"/>
    <mergeCell ref="Q881:R881"/>
    <mergeCell ref="T881:U881"/>
    <mergeCell ref="O882:P882"/>
    <mergeCell ref="Q882:R882"/>
    <mergeCell ref="T882:U882"/>
    <mergeCell ref="O883:P883"/>
    <mergeCell ref="Q883:R883"/>
    <mergeCell ref="T883:U883"/>
    <mergeCell ref="O884:P884"/>
    <mergeCell ref="Q884:R884"/>
    <mergeCell ref="T884:U884"/>
    <mergeCell ref="O873:P873"/>
    <mergeCell ref="Q873:R873"/>
    <mergeCell ref="T873:U873"/>
    <mergeCell ref="O874:P874"/>
    <mergeCell ref="Q874:R874"/>
    <mergeCell ref="T874:U874"/>
    <mergeCell ref="O875:P875"/>
    <mergeCell ref="Q875:R875"/>
    <mergeCell ref="T875:U875"/>
    <mergeCell ref="O876:P876"/>
    <mergeCell ref="Q876:R876"/>
    <mergeCell ref="T876:U876"/>
    <mergeCell ref="O877:P877"/>
    <mergeCell ref="Q877:R877"/>
    <mergeCell ref="T877:U877"/>
    <mergeCell ref="O878:P878"/>
    <mergeCell ref="Q878:R878"/>
    <mergeCell ref="T878:U878"/>
    <mergeCell ref="O867:P867"/>
    <mergeCell ref="Q867:R867"/>
    <mergeCell ref="T867:U867"/>
    <mergeCell ref="O868:P868"/>
    <mergeCell ref="Q868:R868"/>
    <mergeCell ref="T868:U868"/>
    <mergeCell ref="O869:P869"/>
    <mergeCell ref="Q869:R869"/>
    <mergeCell ref="T869:U869"/>
    <mergeCell ref="O870:P870"/>
    <mergeCell ref="Q870:R870"/>
    <mergeCell ref="T870:U870"/>
    <mergeCell ref="O871:P871"/>
    <mergeCell ref="Q871:R871"/>
    <mergeCell ref="T871:U871"/>
    <mergeCell ref="O872:P872"/>
    <mergeCell ref="Q872:R872"/>
    <mergeCell ref="T872:U872"/>
    <mergeCell ref="O861:P861"/>
    <mergeCell ref="Q861:R861"/>
    <mergeCell ref="T861:U861"/>
    <mergeCell ref="O862:P862"/>
    <mergeCell ref="Q862:R862"/>
    <mergeCell ref="T862:U862"/>
    <mergeCell ref="O863:P863"/>
    <mergeCell ref="Q863:R863"/>
    <mergeCell ref="T863:U863"/>
    <mergeCell ref="O864:P864"/>
    <mergeCell ref="Q864:R864"/>
    <mergeCell ref="T864:U864"/>
    <mergeCell ref="O865:P865"/>
    <mergeCell ref="Q865:R865"/>
    <mergeCell ref="T865:U865"/>
    <mergeCell ref="O866:P866"/>
    <mergeCell ref="Q866:R866"/>
    <mergeCell ref="T866:U866"/>
    <mergeCell ref="O855:P855"/>
    <mergeCell ref="Q855:R855"/>
    <mergeCell ref="T855:U855"/>
    <mergeCell ref="O856:P856"/>
    <mergeCell ref="Q856:R856"/>
    <mergeCell ref="T856:U856"/>
    <mergeCell ref="O857:P857"/>
    <mergeCell ref="Q857:R857"/>
    <mergeCell ref="T857:U857"/>
    <mergeCell ref="O858:P858"/>
    <mergeCell ref="Q858:R858"/>
    <mergeCell ref="T858:U858"/>
    <mergeCell ref="O859:P859"/>
    <mergeCell ref="Q859:R859"/>
    <mergeCell ref="T859:U859"/>
    <mergeCell ref="O860:P860"/>
    <mergeCell ref="Q860:R860"/>
    <mergeCell ref="T860:U860"/>
    <mergeCell ref="O849:P849"/>
    <mergeCell ref="Q849:R849"/>
    <mergeCell ref="T849:U849"/>
    <mergeCell ref="O850:P850"/>
    <mergeCell ref="Q850:R850"/>
    <mergeCell ref="T850:U850"/>
    <mergeCell ref="O851:P851"/>
    <mergeCell ref="Q851:R851"/>
    <mergeCell ref="T851:U851"/>
    <mergeCell ref="O852:P852"/>
    <mergeCell ref="Q852:R852"/>
    <mergeCell ref="T852:U852"/>
    <mergeCell ref="O853:P853"/>
    <mergeCell ref="Q853:R853"/>
    <mergeCell ref="T853:U853"/>
    <mergeCell ref="O854:P854"/>
    <mergeCell ref="Q854:R854"/>
    <mergeCell ref="T854:U854"/>
    <mergeCell ref="O843:P843"/>
    <mergeCell ref="Q843:R843"/>
    <mergeCell ref="T843:U843"/>
    <mergeCell ref="O844:P844"/>
    <mergeCell ref="Q844:R844"/>
    <mergeCell ref="T844:U844"/>
    <mergeCell ref="O845:P845"/>
    <mergeCell ref="Q845:R845"/>
    <mergeCell ref="T845:U845"/>
    <mergeCell ref="O846:P846"/>
    <mergeCell ref="Q846:R846"/>
    <mergeCell ref="T846:U846"/>
    <mergeCell ref="O847:P847"/>
    <mergeCell ref="Q847:R847"/>
    <mergeCell ref="T847:U847"/>
    <mergeCell ref="O848:P848"/>
    <mergeCell ref="Q848:R848"/>
    <mergeCell ref="T848:U848"/>
    <mergeCell ref="O837:P837"/>
    <mergeCell ref="Q837:R837"/>
    <mergeCell ref="T837:U837"/>
    <mergeCell ref="O838:P838"/>
    <mergeCell ref="Q838:R838"/>
    <mergeCell ref="T838:U838"/>
    <mergeCell ref="O839:P839"/>
    <mergeCell ref="Q839:R839"/>
    <mergeCell ref="T839:U839"/>
    <mergeCell ref="O840:P840"/>
    <mergeCell ref="Q840:R840"/>
    <mergeCell ref="T840:U840"/>
    <mergeCell ref="O841:P841"/>
    <mergeCell ref="Q841:R841"/>
    <mergeCell ref="T841:U841"/>
    <mergeCell ref="O842:P842"/>
    <mergeCell ref="Q842:R842"/>
    <mergeCell ref="T842:U842"/>
    <mergeCell ref="O831:P831"/>
    <mergeCell ref="Q831:R831"/>
    <mergeCell ref="T831:U831"/>
    <mergeCell ref="O832:P832"/>
    <mergeCell ref="Q832:R832"/>
    <mergeCell ref="T832:U832"/>
    <mergeCell ref="O833:P833"/>
    <mergeCell ref="Q833:R833"/>
    <mergeCell ref="T833:U833"/>
    <mergeCell ref="O834:P834"/>
    <mergeCell ref="Q834:R834"/>
    <mergeCell ref="T834:U834"/>
    <mergeCell ref="O835:P835"/>
    <mergeCell ref="Q835:R835"/>
    <mergeCell ref="T835:U835"/>
    <mergeCell ref="O836:P836"/>
    <mergeCell ref="Q836:R836"/>
    <mergeCell ref="T836:U836"/>
    <mergeCell ref="O825:P825"/>
    <mergeCell ref="Q825:R825"/>
    <mergeCell ref="T825:U825"/>
    <mergeCell ref="O826:P826"/>
    <mergeCell ref="Q826:R826"/>
    <mergeCell ref="T826:U826"/>
    <mergeCell ref="O827:P827"/>
    <mergeCell ref="Q827:R827"/>
    <mergeCell ref="T827:U827"/>
    <mergeCell ref="O828:P828"/>
    <mergeCell ref="Q828:R828"/>
    <mergeCell ref="T828:U828"/>
    <mergeCell ref="O829:P829"/>
    <mergeCell ref="Q829:R829"/>
    <mergeCell ref="T829:U829"/>
    <mergeCell ref="O830:P830"/>
    <mergeCell ref="Q830:R830"/>
    <mergeCell ref="T830:U830"/>
    <mergeCell ref="O819:P819"/>
    <mergeCell ref="Q819:R819"/>
    <mergeCell ref="T819:U819"/>
    <mergeCell ref="O820:P820"/>
    <mergeCell ref="Q820:R820"/>
    <mergeCell ref="T820:U820"/>
    <mergeCell ref="O821:P821"/>
    <mergeCell ref="Q821:R821"/>
    <mergeCell ref="T821:U821"/>
    <mergeCell ref="O822:P822"/>
    <mergeCell ref="Q822:R822"/>
    <mergeCell ref="T822:U822"/>
    <mergeCell ref="O823:P823"/>
    <mergeCell ref="Q823:R823"/>
    <mergeCell ref="T823:U823"/>
    <mergeCell ref="O824:P824"/>
    <mergeCell ref="Q824:R824"/>
    <mergeCell ref="T824:U824"/>
    <mergeCell ref="O813:P813"/>
    <mergeCell ref="Q813:R813"/>
    <mergeCell ref="T813:U813"/>
    <mergeCell ref="O814:P814"/>
    <mergeCell ref="Q814:R814"/>
    <mergeCell ref="T814:U814"/>
    <mergeCell ref="O815:P815"/>
    <mergeCell ref="Q815:R815"/>
    <mergeCell ref="T815:U815"/>
    <mergeCell ref="O816:P816"/>
    <mergeCell ref="Q816:R816"/>
    <mergeCell ref="T816:U816"/>
    <mergeCell ref="O817:P817"/>
    <mergeCell ref="Q817:R817"/>
    <mergeCell ref="T817:U817"/>
    <mergeCell ref="O818:P818"/>
    <mergeCell ref="Q818:R818"/>
    <mergeCell ref="T818:U818"/>
    <mergeCell ref="O807:P807"/>
    <mergeCell ref="Q807:R807"/>
    <mergeCell ref="T807:U807"/>
    <mergeCell ref="O808:P808"/>
    <mergeCell ref="Q808:R808"/>
    <mergeCell ref="T808:U808"/>
    <mergeCell ref="O809:P809"/>
    <mergeCell ref="Q809:R809"/>
    <mergeCell ref="T809:U809"/>
    <mergeCell ref="O810:P810"/>
    <mergeCell ref="Q810:R810"/>
    <mergeCell ref="T810:U810"/>
    <mergeCell ref="O811:P811"/>
    <mergeCell ref="Q811:R811"/>
    <mergeCell ref="T811:U811"/>
    <mergeCell ref="O812:P812"/>
    <mergeCell ref="Q812:R812"/>
    <mergeCell ref="T812:U812"/>
    <mergeCell ref="O801:P801"/>
    <mergeCell ref="Q801:R801"/>
    <mergeCell ref="T801:U801"/>
    <mergeCell ref="O802:P802"/>
    <mergeCell ref="Q802:R802"/>
    <mergeCell ref="T802:U802"/>
    <mergeCell ref="O803:P803"/>
    <mergeCell ref="Q803:R803"/>
    <mergeCell ref="T803:U803"/>
    <mergeCell ref="O804:P804"/>
    <mergeCell ref="Q804:R804"/>
    <mergeCell ref="T804:U804"/>
    <mergeCell ref="O805:P805"/>
    <mergeCell ref="Q805:R805"/>
    <mergeCell ref="T805:U805"/>
    <mergeCell ref="O806:P806"/>
    <mergeCell ref="Q806:R806"/>
    <mergeCell ref="T806:U806"/>
    <mergeCell ref="O795:P795"/>
    <mergeCell ref="Q795:R795"/>
    <mergeCell ref="T795:U795"/>
    <mergeCell ref="O796:P796"/>
    <mergeCell ref="Q796:R796"/>
    <mergeCell ref="T796:U796"/>
    <mergeCell ref="O797:P797"/>
    <mergeCell ref="Q797:R797"/>
    <mergeCell ref="T797:U797"/>
    <mergeCell ref="O798:P798"/>
    <mergeCell ref="Q798:R798"/>
    <mergeCell ref="T798:U798"/>
    <mergeCell ref="O799:P799"/>
    <mergeCell ref="Q799:R799"/>
    <mergeCell ref="T799:U799"/>
    <mergeCell ref="O800:P800"/>
    <mergeCell ref="Q800:R800"/>
    <mergeCell ref="T800:U800"/>
    <mergeCell ref="O789:P789"/>
    <mergeCell ref="Q789:R789"/>
    <mergeCell ref="T789:U789"/>
    <mergeCell ref="O790:P790"/>
    <mergeCell ref="Q790:R790"/>
    <mergeCell ref="T790:U790"/>
    <mergeCell ref="O791:P791"/>
    <mergeCell ref="Q791:R791"/>
    <mergeCell ref="T791:U791"/>
    <mergeCell ref="O792:P792"/>
    <mergeCell ref="Q792:R792"/>
    <mergeCell ref="T792:U792"/>
    <mergeCell ref="O793:P793"/>
    <mergeCell ref="Q793:R793"/>
    <mergeCell ref="T793:U793"/>
    <mergeCell ref="O794:P794"/>
    <mergeCell ref="Q794:R794"/>
    <mergeCell ref="T794:U794"/>
    <mergeCell ref="O783:P783"/>
    <mergeCell ref="Q783:R783"/>
    <mergeCell ref="T783:U783"/>
    <mergeCell ref="O784:P784"/>
    <mergeCell ref="Q784:R784"/>
    <mergeCell ref="T784:U784"/>
    <mergeCell ref="O785:P785"/>
    <mergeCell ref="Q785:R785"/>
    <mergeCell ref="T785:U785"/>
    <mergeCell ref="O786:P786"/>
    <mergeCell ref="Q786:R786"/>
    <mergeCell ref="T786:U786"/>
    <mergeCell ref="O787:P787"/>
    <mergeCell ref="Q787:R787"/>
    <mergeCell ref="T787:U787"/>
    <mergeCell ref="O788:P788"/>
    <mergeCell ref="Q788:R788"/>
    <mergeCell ref="T788:U788"/>
    <mergeCell ref="O777:P777"/>
    <mergeCell ref="Q777:R777"/>
    <mergeCell ref="T777:U777"/>
    <mergeCell ref="O778:P778"/>
    <mergeCell ref="Q778:R778"/>
    <mergeCell ref="T778:U778"/>
    <mergeCell ref="O779:P779"/>
    <mergeCell ref="Q779:R779"/>
    <mergeCell ref="T779:U779"/>
    <mergeCell ref="O780:P780"/>
    <mergeCell ref="Q780:R780"/>
    <mergeCell ref="T780:U780"/>
    <mergeCell ref="O781:P781"/>
    <mergeCell ref="Q781:R781"/>
    <mergeCell ref="T781:U781"/>
    <mergeCell ref="O782:P782"/>
    <mergeCell ref="Q782:R782"/>
    <mergeCell ref="T782:U782"/>
    <mergeCell ref="O771:P771"/>
    <mergeCell ref="Q771:R771"/>
    <mergeCell ref="T771:U771"/>
    <mergeCell ref="O772:P772"/>
    <mergeCell ref="Q772:R772"/>
    <mergeCell ref="T772:U772"/>
    <mergeCell ref="O773:P773"/>
    <mergeCell ref="Q773:R773"/>
    <mergeCell ref="T773:U773"/>
    <mergeCell ref="O774:P774"/>
    <mergeCell ref="Q774:R774"/>
    <mergeCell ref="T774:U774"/>
    <mergeCell ref="O775:P775"/>
    <mergeCell ref="Q775:R775"/>
    <mergeCell ref="T775:U775"/>
    <mergeCell ref="O776:P776"/>
    <mergeCell ref="Q776:R776"/>
    <mergeCell ref="T776:U776"/>
    <mergeCell ref="O765:P765"/>
    <mergeCell ref="Q765:R765"/>
    <mergeCell ref="T765:U765"/>
    <mergeCell ref="O766:P766"/>
    <mergeCell ref="Q766:R766"/>
    <mergeCell ref="T766:U766"/>
    <mergeCell ref="O767:P767"/>
    <mergeCell ref="Q767:R767"/>
    <mergeCell ref="T767:U767"/>
    <mergeCell ref="O768:P768"/>
    <mergeCell ref="Q768:R768"/>
    <mergeCell ref="T768:U768"/>
    <mergeCell ref="O769:P769"/>
    <mergeCell ref="Q769:R769"/>
    <mergeCell ref="T769:U769"/>
    <mergeCell ref="O770:P770"/>
    <mergeCell ref="Q770:R770"/>
    <mergeCell ref="T770:U770"/>
    <mergeCell ref="O759:P759"/>
    <mergeCell ref="Q759:R759"/>
    <mergeCell ref="T759:U759"/>
    <mergeCell ref="O760:P760"/>
    <mergeCell ref="Q760:R760"/>
    <mergeCell ref="T760:U760"/>
    <mergeCell ref="O761:P761"/>
    <mergeCell ref="Q761:R761"/>
    <mergeCell ref="T761:U761"/>
    <mergeCell ref="O762:P762"/>
    <mergeCell ref="Q762:R762"/>
    <mergeCell ref="T762:U762"/>
    <mergeCell ref="O763:P763"/>
    <mergeCell ref="Q763:R763"/>
    <mergeCell ref="T763:U763"/>
    <mergeCell ref="O764:P764"/>
    <mergeCell ref="Q764:R764"/>
    <mergeCell ref="T764:U764"/>
    <mergeCell ref="O753:P753"/>
    <mergeCell ref="Q753:R753"/>
    <mergeCell ref="T753:U753"/>
    <mergeCell ref="O754:P754"/>
    <mergeCell ref="Q754:R754"/>
    <mergeCell ref="T754:U754"/>
    <mergeCell ref="O755:P755"/>
    <mergeCell ref="Q755:R755"/>
    <mergeCell ref="T755:U755"/>
    <mergeCell ref="O756:P756"/>
    <mergeCell ref="Q756:R756"/>
    <mergeCell ref="T756:U756"/>
    <mergeCell ref="O757:P757"/>
    <mergeCell ref="Q757:R757"/>
    <mergeCell ref="T757:U757"/>
    <mergeCell ref="O758:P758"/>
    <mergeCell ref="Q758:R758"/>
    <mergeCell ref="T758:U758"/>
    <mergeCell ref="O746:P746"/>
    <mergeCell ref="Q746:R746"/>
    <mergeCell ref="T746:U746"/>
    <mergeCell ref="O747:P747"/>
    <mergeCell ref="Q747:R747"/>
    <mergeCell ref="T747:U747"/>
    <mergeCell ref="O748:P748"/>
    <mergeCell ref="Q748:R748"/>
    <mergeCell ref="T748:U748"/>
    <mergeCell ref="T749:U749"/>
    <mergeCell ref="O750:P750"/>
    <mergeCell ref="Q750:R750"/>
    <mergeCell ref="T750:U750"/>
    <mergeCell ref="O751:P751"/>
    <mergeCell ref="Q751:R751"/>
    <mergeCell ref="T751:U751"/>
    <mergeCell ref="O752:P752"/>
    <mergeCell ref="Q752:R752"/>
    <mergeCell ref="T752:U752"/>
    <mergeCell ref="O740:P740"/>
    <mergeCell ref="Q740:R740"/>
    <mergeCell ref="T740:U740"/>
    <mergeCell ref="O741:P741"/>
    <mergeCell ref="Q741:R741"/>
    <mergeCell ref="T741:U741"/>
    <mergeCell ref="O742:P742"/>
    <mergeCell ref="Q742:R742"/>
    <mergeCell ref="T742:U742"/>
    <mergeCell ref="O743:P743"/>
    <mergeCell ref="Q743:R743"/>
    <mergeCell ref="T743:U743"/>
    <mergeCell ref="O744:P744"/>
    <mergeCell ref="Q744:R744"/>
    <mergeCell ref="T744:U744"/>
    <mergeCell ref="O745:P745"/>
    <mergeCell ref="Q745:R745"/>
    <mergeCell ref="T745:U745"/>
    <mergeCell ref="O734:P734"/>
    <mergeCell ref="Q734:R734"/>
    <mergeCell ref="T734:U734"/>
    <mergeCell ref="O735:P735"/>
    <mergeCell ref="Q735:R735"/>
    <mergeCell ref="T735:U735"/>
    <mergeCell ref="O736:P736"/>
    <mergeCell ref="Q736:R736"/>
    <mergeCell ref="T736:U736"/>
    <mergeCell ref="O737:P737"/>
    <mergeCell ref="Q737:R737"/>
    <mergeCell ref="T737:U737"/>
    <mergeCell ref="O738:P738"/>
    <mergeCell ref="Q738:R738"/>
    <mergeCell ref="T738:U738"/>
    <mergeCell ref="O739:P739"/>
    <mergeCell ref="Q739:R739"/>
    <mergeCell ref="T739:U739"/>
    <mergeCell ref="O728:P728"/>
    <mergeCell ref="Q728:R728"/>
    <mergeCell ref="T728:U728"/>
    <mergeCell ref="O729:P729"/>
    <mergeCell ref="Q729:R729"/>
    <mergeCell ref="T729:U729"/>
    <mergeCell ref="O730:P730"/>
    <mergeCell ref="Q730:R730"/>
    <mergeCell ref="T730:U730"/>
    <mergeCell ref="O731:P731"/>
    <mergeCell ref="Q731:R731"/>
    <mergeCell ref="T731:U731"/>
    <mergeCell ref="O732:P732"/>
    <mergeCell ref="Q732:R732"/>
    <mergeCell ref="T732:U732"/>
    <mergeCell ref="O733:P733"/>
    <mergeCell ref="Q733:R733"/>
    <mergeCell ref="T733:U733"/>
    <mergeCell ref="O722:P722"/>
    <mergeCell ref="Q722:R722"/>
    <mergeCell ref="T722:U722"/>
    <mergeCell ref="O723:P723"/>
    <mergeCell ref="Q723:R723"/>
    <mergeCell ref="T723:U723"/>
    <mergeCell ref="O724:P724"/>
    <mergeCell ref="Q724:R724"/>
    <mergeCell ref="T724:U724"/>
    <mergeCell ref="O725:P725"/>
    <mergeCell ref="Q725:R725"/>
    <mergeCell ref="T725:U725"/>
    <mergeCell ref="O726:P726"/>
    <mergeCell ref="Q726:R726"/>
    <mergeCell ref="T726:U726"/>
    <mergeCell ref="O727:P727"/>
    <mergeCell ref="Q727:R727"/>
    <mergeCell ref="T727:U727"/>
    <mergeCell ref="O716:P716"/>
    <mergeCell ref="Q716:R716"/>
    <mergeCell ref="T716:U716"/>
    <mergeCell ref="O717:P717"/>
    <mergeCell ref="Q717:R717"/>
    <mergeCell ref="T717:U717"/>
    <mergeCell ref="O718:P718"/>
    <mergeCell ref="Q718:R718"/>
    <mergeCell ref="T718:U718"/>
    <mergeCell ref="O719:P719"/>
    <mergeCell ref="Q719:R719"/>
    <mergeCell ref="T719:U719"/>
    <mergeCell ref="O720:P720"/>
    <mergeCell ref="Q720:R720"/>
    <mergeCell ref="T720:U720"/>
    <mergeCell ref="O721:P721"/>
    <mergeCell ref="Q721:R721"/>
    <mergeCell ref="T721:U721"/>
    <mergeCell ref="O710:P710"/>
    <mergeCell ref="Q710:R710"/>
    <mergeCell ref="T710:U710"/>
    <mergeCell ref="O711:P711"/>
    <mergeCell ref="Q711:R711"/>
    <mergeCell ref="T711:U711"/>
    <mergeCell ref="O712:P712"/>
    <mergeCell ref="Q712:R712"/>
    <mergeCell ref="T712:U712"/>
    <mergeCell ref="O713:P713"/>
    <mergeCell ref="Q713:R713"/>
    <mergeCell ref="T713:U713"/>
    <mergeCell ref="O714:P714"/>
    <mergeCell ref="Q714:R714"/>
    <mergeCell ref="T714:U714"/>
    <mergeCell ref="O715:P715"/>
    <mergeCell ref="Q715:R715"/>
    <mergeCell ref="T715:U715"/>
    <mergeCell ref="O704:P704"/>
    <mergeCell ref="Q704:R704"/>
    <mergeCell ref="T704:U704"/>
    <mergeCell ref="O705:P705"/>
    <mergeCell ref="Q705:R705"/>
    <mergeCell ref="T705:U705"/>
    <mergeCell ref="O706:P706"/>
    <mergeCell ref="Q706:R706"/>
    <mergeCell ref="T706:U706"/>
    <mergeCell ref="O707:P707"/>
    <mergeCell ref="Q707:R707"/>
    <mergeCell ref="T707:U707"/>
    <mergeCell ref="O708:P708"/>
    <mergeCell ref="Q708:R708"/>
    <mergeCell ref="T708:U708"/>
    <mergeCell ref="O709:P709"/>
    <mergeCell ref="Q709:R709"/>
    <mergeCell ref="T709:U709"/>
    <mergeCell ref="O698:P698"/>
    <mergeCell ref="Q698:R698"/>
    <mergeCell ref="T698:U698"/>
    <mergeCell ref="O699:P699"/>
    <mergeCell ref="Q699:R699"/>
    <mergeCell ref="T699:U699"/>
    <mergeCell ref="O700:P700"/>
    <mergeCell ref="Q700:R700"/>
    <mergeCell ref="T700:U700"/>
    <mergeCell ref="O701:P701"/>
    <mergeCell ref="Q701:R701"/>
    <mergeCell ref="T701:U701"/>
    <mergeCell ref="O702:P702"/>
    <mergeCell ref="Q702:R702"/>
    <mergeCell ref="T702:U702"/>
    <mergeCell ref="O703:P703"/>
    <mergeCell ref="Q703:R703"/>
    <mergeCell ref="T703:U703"/>
    <mergeCell ref="O692:P692"/>
    <mergeCell ref="Q692:R692"/>
    <mergeCell ref="T692:U692"/>
    <mergeCell ref="O693:P693"/>
    <mergeCell ref="Q693:R693"/>
    <mergeCell ref="T693:U693"/>
    <mergeCell ref="O694:P694"/>
    <mergeCell ref="Q694:R694"/>
    <mergeCell ref="T694:U694"/>
    <mergeCell ref="O695:P695"/>
    <mergeCell ref="Q695:R695"/>
    <mergeCell ref="T695:U695"/>
    <mergeCell ref="O696:P696"/>
    <mergeCell ref="Q696:R696"/>
    <mergeCell ref="T696:U696"/>
    <mergeCell ref="O697:P697"/>
    <mergeCell ref="Q697:R697"/>
    <mergeCell ref="T697:U697"/>
    <mergeCell ref="O686:P686"/>
    <mergeCell ref="Q686:R686"/>
    <mergeCell ref="T686:U686"/>
    <mergeCell ref="O687:P687"/>
    <mergeCell ref="Q687:R687"/>
    <mergeCell ref="T687:U687"/>
    <mergeCell ref="O688:P688"/>
    <mergeCell ref="Q688:R688"/>
    <mergeCell ref="T688:U688"/>
    <mergeCell ref="O689:P689"/>
    <mergeCell ref="Q689:R689"/>
    <mergeCell ref="T689:U689"/>
    <mergeCell ref="O690:P690"/>
    <mergeCell ref="Q690:R690"/>
    <mergeCell ref="T690:U690"/>
    <mergeCell ref="O691:P691"/>
    <mergeCell ref="Q691:R691"/>
    <mergeCell ref="T691:U691"/>
    <mergeCell ref="O680:P680"/>
    <mergeCell ref="Q680:R680"/>
    <mergeCell ref="T680:U680"/>
    <mergeCell ref="O681:P681"/>
    <mergeCell ref="Q681:R681"/>
    <mergeCell ref="T681:U681"/>
    <mergeCell ref="O682:P682"/>
    <mergeCell ref="Q682:R682"/>
    <mergeCell ref="T682:U682"/>
    <mergeCell ref="O683:P683"/>
    <mergeCell ref="Q683:R683"/>
    <mergeCell ref="T683:U683"/>
    <mergeCell ref="O684:P684"/>
    <mergeCell ref="Q684:R684"/>
    <mergeCell ref="T684:U684"/>
    <mergeCell ref="O685:P685"/>
    <mergeCell ref="Q685:R685"/>
    <mergeCell ref="T685:U685"/>
    <mergeCell ref="O674:P674"/>
    <mergeCell ref="Q674:R674"/>
    <mergeCell ref="T674:U674"/>
    <mergeCell ref="O675:P675"/>
    <mergeCell ref="Q675:R675"/>
    <mergeCell ref="T675:U675"/>
    <mergeCell ref="O676:P676"/>
    <mergeCell ref="Q676:R676"/>
    <mergeCell ref="T676:U676"/>
    <mergeCell ref="O677:P677"/>
    <mergeCell ref="Q677:R677"/>
    <mergeCell ref="T677:U677"/>
    <mergeCell ref="O678:P678"/>
    <mergeCell ref="Q678:R678"/>
    <mergeCell ref="T678:U678"/>
    <mergeCell ref="O679:P679"/>
    <mergeCell ref="Q679:R679"/>
    <mergeCell ref="T679:U679"/>
    <mergeCell ref="O668:P668"/>
    <mergeCell ref="Q668:R668"/>
    <mergeCell ref="T668:U668"/>
    <mergeCell ref="O669:P669"/>
    <mergeCell ref="Q669:R669"/>
    <mergeCell ref="T669:U669"/>
    <mergeCell ref="O670:P670"/>
    <mergeCell ref="Q670:R670"/>
    <mergeCell ref="T670:U670"/>
    <mergeCell ref="O671:P671"/>
    <mergeCell ref="Q671:R671"/>
    <mergeCell ref="T671:U671"/>
    <mergeCell ref="O672:P672"/>
    <mergeCell ref="Q672:R672"/>
    <mergeCell ref="T672:U672"/>
    <mergeCell ref="O673:P673"/>
    <mergeCell ref="Q673:R673"/>
    <mergeCell ref="T673:U673"/>
    <mergeCell ref="O662:P662"/>
    <mergeCell ref="Q662:R662"/>
    <mergeCell ref="T662:U662"/>
    <mergeCell ref="O663:P663"/>
    <mergeCell ref="Q663:R663"/>
    <mergeCell ref="T663:U663"/>
    <mergeCell ref="O664:P664"/>
    <mergeCell ref="Q664:R664"/>
    <mergeCell ref="T664:U664"/>
    <mergeCell ref="O665:P665"/>
    <mergeCell ref="Q665:R665"/>
    <mergeCell ref="T665:U665"/>
    <mergeCell ref="O666:P666"/>
    <mergeCell ref="Q666:R666"/>
    <mergeCell ref="T666:U666"/>
    <mergeCell ref="O667:P667"/>
    <mergeCell ref="Q667:R667"/>
    <mergeCell ref="T667:U667"/>
    <mergeCell ref="O656:P656"/>
    <mergeCell ref="Q656:R656"/>
    <mergeCell ref="T656:U656"/>
    <mergeCell ref="O657:P657"/>
    <mergeCell ref="Q657:R657"/>
    <mergeCell ref="T657:U657"/>
    <mergeCell ref="O658:P658"/>
    <mergeCell ref="Q658:R658"/>
    <mergeCell ref="T658:U658"/>
    <mergeCell ref="O659:P659"/>
    <mergeCell ref="Q659:R659"/>
    <mergeCell ref="T659:U659"/>
    <mergeCell ref="O660:P660"/>
    <mergeCell ref="Q660:R660"/>
    <mergeCell ref="T660:U660"/>
    <mergeCell ref="O661:P661"/>
    <mergeCell ref="Q661:R661"/>
    <mergeCell ref="T661:U661"/>
    <mergeCell ref="O649:P649"/>
    <mergeCell ref="Q649:R649"/>
    <mergeCell ref="T649:U649"/>
    <mergeCell ref="O650:P650"/>
    <mergeCell ref="Q650:R650"/>
    <mergeCell ref="T650:U650"/>
    <mergeCell ref="O651:P651"/>
    <mergeCell ref="Q651:R651"/>
    <mergeCell ref="T651:U651"/>
    <mergeCell ref="T652:U652"/>
    <mergeCell ref="O653:P653"/>
    <mergeCell ref="Q653:R653"/>
    <mergeCell ref="T653:U653"/>
    <mergeCell ref="O654:P654"/>
    <mergeCell ref="Q654:R654"/>
    <mergeCell ref="T654:U654"/>
    <mergeCell ref="O655:P655"/>
    <mergeCell ref="Q655:R655"/>
    <mergeCell ref="T655:U655"/>
    <mergeCell ref="O643:P643"/>
    <mergeCell ref="Q643:R643"/>
    <mergeCell ref="T643:U643"/>
    <mergeCell ref="O644:P644"/>
    <mergeCell ref="Q644:R644"/>
    <mergeCell ref="T644:U644"/>
    <mergeCell ref="O645:P645"/>
    <mergeCell ref="Q645:R645"/>
    <mergeCell ref="T645:U645"/>
    <mergeCell ref="O646:P646"/>
    <mergeCell ref="Q646:R646"/>
    <mergeCell ref="T646:U646"/>
    <mergeCell ref="O647:P647"/>
    <mergeCell ref="Q647:R647"/>
    <mergeCell ref="T647:U647"/>
    <mergeCell ref="O648:P648"/>
    <mergeCell ref="Q648:R648"/>
    <mergeCell ref="T648:U648"/>
    <mergeCell ref="O637:P637"/>
    <mergeCell ref="Q637:R637"/>
    <mergeCell ref="T637:U637"/>
    <mergeCell ref="O638:P638"/>
    <mergeCell ref="Q638:R638"/>
    <mergeCell ref="T638:U638"/>
    <mergeCell ref="O639:P639"/>
    <mergeCell ref="Q639:R639"/>
    <mergeCell ref="T639:U639"/>
    <mergeCell ref="O640:P640"/>
    <mergeCell ref="Q640:R640"/>
    <mergeCell ref="T640:U640"/>
    <mergeCell ref="O641:P641"/>
    <mergeCell ref="Q641:R641"/>
    <mergeCell ref="T641:U641"/>
    <mergeCell ref="O642:P642"/>
    <mergeCell ref="Q642:R642"/>
    <mergeCell ref="T642:U642"/>
    <mergeCell ref="O631:P631"/>
    <mergeCell ref="Q631:R631"/>
    <mergeCell ref="T631:U631"/>
    <mergeCell ref="O632:P632"/>
    <mergeCell ref="Q632:R632"/>
    <mergeCell ref="T632:U632"/>
    <mergeCell ref="O633:P633"/>
    <mergeCell ref="Q633:R633"/>
    <mergeCell ref="T633:U633"/>
    <mergeCell ref="O634:P634"/>
    <mergeCell ref="Q634:R634"/>
    <mergeCell ref="T634:U634"/>
    <mergeCell ref="O635:P635"/>
    <mergeCell ref="Q635:R635"/>
    <mergeCell ref="T635:U635"/>
    <mergeCell ref="O636:P636"/>
    <mergeCell ref="Q636:R636"/>
    <mergeCell ref="T636:U636"/>
    <mergeCell ref="O625:P625"/>
    <mergeCell ref="Q625:R625"/>
    <mergeCell ref="T625:U625"/>
    <mergeCell ref="O626:P626"/>
    <mergeCell ref="Q626:R626"/>
    <mergeCell ref="T626:U626"/>
    <mergeCell ref="O627:P627"/>
    <mergeCell ref="Q627:R627"/>
    <mergeCell ref="T627:U627"/>
    <mergeCell ref="O628:P628"/>
    <mergeCell ref="Q628:R628"/>
    <mergeCell ref="T628:U628"/>
    <mergeCell ref="O629:P629"/>
    <mergeCell ref="Q629:R629"/>
    <mergeCell ref="T629:U629"/>
    <mergeCell ref="O630:P630"/>
    <mergeCell ref="Q630:R630"/>
    <mergeCell ref="T630:U630"/>
    <mergeCell ref="O619:P619"/>
    <mergeCell ref="Q619:R619"/>
    <mergeCell ref="T619:U619"/>
    <mergeCell ref="O620:P620"/>
    <mergeCell ref="Q620:R620"/>
    <mergeCell ref="T620:U620"/>
    <mergeCell ref="O621:P621"/>
    <mergeCell ref="Q621:R621"/>
    <mergeCell ref="T621:U621"/>
    <mergeCell ref="O622:P622"/>
    <mergeCell ref="Q622:R622"/>
    <mergeCell ref="T622:U622"/>
    <mergeCell ref="O623:P623"/>
    <mergeCell ref="Q623:R623"/>
    <mergeCell ref="T623:U623"/>
    <mergeCell ref="O624:P624"/>
    <mergeCell ref="Q624:R624"/>
    <mergeCell ref="T624:U624"/>
    <mergeCell ref="O613:P613"/>
    <mergeCell ref="Q613:R613"/>
    <mergeCell ref="T613:U613"/>
    <mergeCell ref="O614:P614"/>
    <mergeCell ref="Q614:R614"/>
    <mergeCell ref="T614:U614"/>
    <mergeCell ref="O615:P615"/>
    <mergeCell ref="Q615:R615"/>
    <mergeCell ref="T615:U615"/>
    <mergeCell ref="O616:P616"/>
    <mergeCell ref="Q616:R616"/>
    <mergeCell ref="T616:U616"/>
    <mergeCell ref="O617:P617"/>
    <mergeCell ref="Q617:R617"/>
    <mergeCell ref="T617:U617"/>
    <mergeCell ref="O618:P618"/>
    <mergeCell ref="Q618:R618"/>
    <mergeCell ref="T618:U618"/>
    <mergeCell ref="O607:P607"/>
    <mergeCell ref="Q607:R607"/>
    <mergeCell ref="T607:U607"/>
    <mergeCell ref="O608:P608"/>
    <mergeCell ref="Q608:R608"/>
    <mergeCell ref="T608:U608"/>
    <mergeCell ref="O609:P609"/>
    <mergeCell ref="Q609:R609"/>
    <mergeCell ref="T609:U609"/>
    <mergeCell ref="O610:P610"/>
    <mergeCell ref="Q610:R610"/>
    <mergeCell ref="T610:U610"/>
    <mergeCell ref="O611:P611"/>
    <mergeCell ref="Q611:R611"/>
    <mergeCell ref="T611:U611"/>
    <mergeCell ref="O612:P612"/>
    <mergeCell ref="Q612:R612"/>
    <mergeCell ref="T612:U612"/>
    <mergeCell ref="O601:P601"/>
    <mergeCell ref="Q601:R601"/>
    <mergeCell ref="T601:U601"/>
    <mergeCell ref="O602:P602"/>
    <mergeCell ref="Q602:R602"/>
    <mergeCell ref="T602:U602"/>
    <mergeCell ref="O603:P603"/>
    <mergeCell ref="Q603:R603"/>
    <mergeCell ref="T603:U603"/>
    <mergeCell ref="O604:P604"/>
    <mergeCell ref="Q604:R604"/>
    <mergeCell ref="T604:U604"/>
    <mergeCell ref="O605:P605"/>
    <mergeCell ref="Q605:R605"/>
    <mergeCell ref="T605:U605"/>
    <mergeCell ref="O606:P606"/>
    <mergeCell ref="Q606:R606"/>
    <mergeCell ref="T606:U606"/>
    <mergeCell ref="O595:P595"/>
    <mergeCell ref="Q595:R595"/>
    <mergeCell ref="T595:U595"/>
    <mergeCell ref="O596:P596"/>
    <mergeCell ref="Q596:R596"/>
    <mergeCell ref="T596:U596"/>
    <mergeCell ref="O597:P597"/>
    <mergeCell ref="Q597:R597"/>
    <mergeCell ref="T597:U597"/>
    <mergeCell ref="O598:P598"/>
    <mergeCell ref="Q598:R598"/>
    <mergeCell ref="T598:U598"/>
    <mergeCell ref="O599:P599"/>
    <mergeCell ref="Q599:R599"/>
    <mergeCell ref="T599:U599"/>
    <mergeCell ref="O600:P600"/>
    <mergeCell ref="Q600:R600"/>
    <mergeCell ref="T600:U600"/>
    <mergeCell ref="O592:P592"/>
    <mergeCell ref="Q592:R592"/>
    <mergeCell ref="T592:U592"/>
    <mergeCell ref="O593:P593"/>
    <mergeCell ref="Q593:R593"/>
    <mergeCell ref="T593:U593"/>
    <mergeCell ref="O594:P594"/>
    <mergeCell ref="Q594:R594"/>
    <mergeCell ref="T594:U594"/>
    <mergeCell ref="O584:P584"/>
    <mergeCell ref="Q584:R584"/>
    <mergeCell ref="T584:U584"/>
    <mergeCell ref="O585:P585"/>
    <mergeCell ref="Q585:R585"/>
    <mergeCell ref="T585:U585"/>
    <mergeCell ref="O586:P586"/>
    <mergeCell ref="Q586:R586"/>
    <mergeCell ref="T586:U586"/>
    <mergeCell ref="O587:P587"/>
    <mergeCell ref="Q587:R587"/>
    <mergeCell ref="T587:U587"/>
    <mergeCell ref="O588:P588"/>
    <mergeCell ref="Q588:R588"/>
    <mergeCell ref="T588:U588"/>
    <mergeCell ref="O589:P589"/>
    <mergeCell ref="Q589:R589"/>
    <mergeCell ref="Q573:R573"/>
    <mergeCell ref="T573:U573"/>
    <mergeCell ref="T574:U574"/>
    <mergeCell ref="O575:P575"/>
    <mergeCell ref="Q575:R575"/>
    <mergeCell ref="T575:U575"/>
    <mergeCell ref="O576:P576"/>
    <mergeCell ref="Q576:R576"/>
    <mergeCell ref="T576:U576"/>
    <mergeCell ref="O577:P577"/>
    <mergeCell ref="Q577:R577"/>
    <mergeCell ref="T577:U577"/>
    <mergeCell ref="O590:P590"/>
    <mergeCell ref="Q590:R590"/>
    <mergeCell ref="T590:U590"/>
    <mergeCell ref="O591:P591"/>
    <mergeCell ref="Q591:R591"/>
    <mergeCell ref="T591:U591"/>
    <mergeCell ref="O579:P579"/>
    <mergeCell ref="O578:P578"/>
    <mergeCell ref="O567:P567"/>
    <mergeCell ref="Q567:R567"/>
    <mergeCell ref="T567:U567"/>
    <mergeCell ref="O568:P568"/>
    <mergeCell ref="Q568:R568"/>
    <mergeCell ref="T568:U568"/>
    <mergeCell ref="O569:P569"/>
    <mergeCell ref="Q569:R569"/>
    <mergeCell ref="T569:U569"/>
    <mergeCell ref="O570:P570"/>
    <mergeCell ref="Q570:R570"/>
    <mergeCell ref="T570:U570"/>
    <mergeCell ref="T589:U589"/>
    <mergeCell ref="Q578:R578"/>
    <mergeCell ref="T578:U578"/>
    <mergeCell ref="Q579:R579"/>
    <mergeCell ref="T579:U579"/>
    <mergeCell ref="Q580:R580"/>
    <mergeCell ref="T580:U580"/>
    <mergeCell ref="Q581:R581"/>
    <mergeCell ref="T581:U581"/>
    <mergeCell ref="Q582:R582"/>
    <mergeCell ref="T582:U582"/>
    <mergeCell ref="Q583:R583"/>
    <mergeCell ref="T583:U583"/>
    <mergeCell ref="O571:P571"/>
    <mergeCell ref="Q571:R571"/>
    <mergeCell ref="T571:U571"/>
    <mergeCell ref="O572:P572"/>
    <mergeCell ref="Q572:R572"/>
    <mergeCell ref="T572:U572"/>
    <mergeCell ref="O573:P573"/>
    <mergeCell ref="O561:P561"/>
    <mergeCell ref="Q561:R561"/>
    <mergeCell ref="T561:U561"/>
    <mergeCell ref="O562:P562"/>
    <mergeCell ref="Q562:R562"/>
    <mergeCell ref="T562:U562"/>
    <mergeCell ref="O563:P563"/>
    <mergeCell ref="Q563:R563"/>
    <mergeCell ref="T563:U563"/>
    <mergeCell ref="O564:P564"/>
    <mergeCell ref="Q564:R564"/>
    <mergeCell ref="T564:U564"/>
    <mergeCell ref="O565:P565"/>
    <mergeCell ref="Q565:R565"/>
    <mergeCell ref="T565:U565"/>
    <mergeCell ref="O566:P566"/>
    <mergeCell ref="Q566:R566"/>
    <mergeCell ref="T566:U566"/>
    <mergeCell ref="O555:P555"/>
    <mergeCell ref="Q555:R555"/>
    <mergeCell ref="T555:U555"/>
    <mergeCell ref="O556:P556"/>
    <mergeCell ref="Q556:R556"/>
    <mergeCell ref="T556:U556"/>
    <mergeCell ref="O557:P557"/>
    <mergeCell ref="Q557:R557"/>
    <mergeCell ref="T557:U557"/>
    <mergeCell ref="O558:P558"/>
    <mergeCell ref="Q558:R558"/>
    <mergeCell ref="T558:U558"/>
    <mergeCell ref="O559:P559"/>
    <mergeCell ref="Q559:R559"/>
    <mergeCell ref="T559:U559"/>
    <mergeCell ref="O560:P560"/>
    <mergeCell ref="Q560:R560"/>
    <mergeCell ref="T560:U560"/>
    <mergeCell ref="O549:P549"/>
    <mergeCell ref="Q549:R549"/>
    <mergeCell ref="T549:U549"/>
    <mergeCell ref="O550:P550"/>
    <mergeCell ref="Q550:R550"/>
    <mergeCell ref="T550:U550"/>
    <mergeCell ref="O551:P551"/>
    <mergeCell ref="Q551:R551"/>
    <mergeCell ref="T551:U551"/>
    <mergeCell ref="O552:P552"/>
    <mergeCell ref="Q552:R552"/>
    <mergeCell ref="T552:U552"/>
    <mergeCell ref="O553:P553"/>
    <mergeCell ref="Q553:R553"/>
    <mergeCell ref="T553:U553"/>
    <mergeCell ref="O554:P554"/>
    <mergeCell ref="Q554:R554"/>
    <mergeCell ref="T554:U554"/>
    <mergeCell ref="O542:P542"/>
    <mergeCell ref="Q542:R542"/>
    <mergeCell ref="T542:U542"/>
    <mergeCell ref="O543:P543"/>
    <mergeCell ref="Q543:R543"/>
    <mergeCell ref="T543:U543"/>
    <mergeCell ref="O544:P544"/>
    <mergeCell ref="Q544:R544"/>
    <mergeCell ref="T544:U544"/>
    <mergeCell ref="O545:P545"/>
    <mergeCell ref="Q545:R545"/>
    <mergeCell ref="T545:U545"/>
    <mergeCell ref="O546:P546"/>
    <mergeCell ref="Q546:R546"/>
    <mergeCell ref="T546:U546"/>
    <mergeCell ref="T547:U547"/>
    <mergeCell ref="O548:P548"/>
    <mergeCell ref="Q548:R548"/>
    <mergeCell ref="T548:U548"/>
    <mergeCell ref="O536:P536"/>
    <mergeCell ref="Q536:R536"/>
    <mergeCell ref="T536:U536"/>
    <mergeCell ref="O537:P537"/>
    <mergeCell ref="Q537:R537"/>
    <mergeCell ref="T537:U537"/>
    <mergeCell ref="O538:P538"/>
    <mergeCell ref="Q538:R538"/>
    <mergeCell ref="T538:U538"/>
    <mergeCell ref="O539:P539"/>
    <mergeCell ref="Q539:R539"/>
    <mergeCell ref="T539:U539"/>
    <mergeCell ref="O540:P540"/>
    <mergeCell ref="Q540:R540"/>
    <mergeCell ref="T540:U540"/>
    <mergeCell ref="O541:P541"/>
    <mergeCell ref="Q541:R541"/>
    <mergeCell ref="T541:U541"/>
    <mergeCell ref="O530:P530"/>
    <mergeCell ref="Q530:R530"/>
    <mergeCell ref="T530:U530"/>
    <mergeCell ref="O531:P531"/>
    <mergeCell ref="Q531:R531"/>
    <mergeCell ref="T531:U531"/>
    <mergeCell ref="O532:P532"/>
    <mergeCell ref="Q532:R532"/>
    <mergeCell ref="T532:U532"/>
    <mergeCell ref="O533:P533"/>
    <mergeCell ref="Q533:R533"/>
    <mergeCell ref="T533:U533"/>
    <mergeCell ref="O534:P534"/>
    <mergeCell ref="Q534:R534"/>
    <mergeCell ref="T534:U534"/>
    <mergeCell ref="O535:P535"/>
    <mergeCell ref="Q535:R535"/>
    <mergeCell ref="T535:U535"/>
    <mergeCell ref="O524:P524"/>
    <mergeCell ref="Q524:R524"/>
    <mergeCell ref="T524:U524"/>
    <mergeCell ref="O525:P525"/>
    <mergeCell ref="Q525:R525"/>
    <mergeCell ref="T525:U525"/>
    <mergeCell ref="O526:P526"/>
    <mergeCell ref="Q526:R526"/>
    <mergeCell ref="T526:U526"/>
    <mergeCell ref="O527:P527"/>
    <mergeCell ref="Q527:R527"/>
    <mergeCell ref="T527:U527"/>
    <mergeCell ref="O528:P528"/>
    <mergeCell ref="Q528:R528"/>
    <mergeCell ref="T528:U528"/>
    <mergeCell ref="O529:P529"/>
    <mergeCell ref="Q529:R529"/>
    <mergeCell ref="T529:U529"/>
    <mergeCell ref="O518:P518"/>
    <mergeCell ref="Q518:R518"/>
    <mergeCell ref="T518:U518"/>
    <mergeCell ref="O519:P519"/>
    <mergeCell ref="Q519:R519"/>
    <mergeCell ref="T519:U519"/>
    <mergeCell ref="O520:P520"/>
    <mergeCell ref="Q520:R520"/>
    <mergeCell ref="T520:U520"/>
    <mergeCell ref="O521:P521"/>
    <mergeCell ref="Q521:R521"/>
    <mergeCell ref="T521:U521"/>
    <mergeCell ref="O522:P522"/>
    <mergeCell ref="Q522:R522"/>
    <mergeCell ref="T522:U522"/>
    <mergeCell ref="O523:P523"/>
    <mergeCell ref="Q523:R523"/>
    <mergeCell ref="T523:U523"/>
    <mergeCell ref="O512:P512"/>
    <mergeCell ref="Q512:R512"/>
    <mergeCell ref="T512:U512"/>
    <mergeCell ref="O513:P513"/>
    <mergeCell ref="Q513:R513"/>
    <mergeCell ref="T513:U513"/>
    <mergeCell ref="O514:P514"/>
    <mergeCell ref="Q514:R514"/>
    <mergeCell ref="T514:U514"/>
    <mergeCell ref="O515:P515"/>
    <mergeCell ref="Q515:R515"/>
    <mergeCell ref="T515:U515"/>
    <mergeCell ref="O516:P516"/>
    <mergeCell ref="Q516:R516"/>
    <mergeCell ref="T516:U516"/>
    <mergeCell ref="O517:P517"/>
    <mergeCell ref="Q517:R517"/>
    <mergeCell ref="T517:U517"/>
    <mergeCell ref="O506:P506"/>
    <mergeCell ref="Q506:R506"/>
    <mergeCell ref="T506:U506"/>
    <mergeCell ref="O507:P507"/>
    <mergeCell ref="Q507:R507"/>
    <mergeCell ref="T507:U507"/>
    <mergeCell ref="O508:P508"/>
    <mergeCell ref="Q508:R508"/>
    <mergeCell ref="T508:U508"/>
    <mergeCell ref="O509:P509"/>
    <mergeCell ref="Q509:R509"/>
    <mergeCell ref="T509:U509"/>
    <mergeCell ref="O510:P510"/>
    <mergeCell ref="Q510:R510"/>
    <mergeCell ref="T510:U510"/>
    <mergeCell ref="O511:P511"/>
    <mergeCell ref="Q511:R511"/>
    <mergeCell ref="T511:U511"/>
    <mergeCell ref="O500:P500"/>
    <mergeCell ref="Q500:R500"/>
    <mergeCell ref="T500:U500"/>
    <mergeCell ref="O501:P501"/>
    <mergeCell ref="Q501:R501"/>
    <mergeCell ref="T501:U501"/>
    <mergeCell ref="O502:P502"/>
    <mergeCell ref="Q502:R502"/>
    <mergeCell ref="T502:U502"/>
    <mergeCell ref="O503:P503"/>
    <mergeCell ref="Q503:R503"/>
    <mergeCell ref="T503:U503"/>
    <mergeCell ref="O504:P504"/>
    <mergeCell ref="Q504:R504"/>
    <mergeCell ref="T504:U504"/>
    <mergeCell ref="O505:P505"/>
    <mergeCell ref="Q505:R505"/>
    <mergeCell ref="T505:U505"/>
    <mergeCell ref="O494:P494"/>
    <mergeCell ref="Q494:R494"/>
    <mergeCell ref="T494:U494"/>
    <mergeCell ref="O495:P495"/>
    <mergeCell ref="Q495:R495"/>
    <mergeCell ref="T495:U495"/>
    <mergeCell ref="O496:P496"/>
    <mergeCell ref="Q496:R496"/>
    <mergeCell ref="T496:U496"/>
    <mergeCell ref="O497:P497"/>
    <mergeCell ref="Q497:R497"/>
    <mergeCell ref="T497:U497"/>
    <mergeCell ref="O498:P498"/>
    <mergeCell ref="Q498:R498"/>
    <mergeCell ref="T498:U498"/>
    <mergeCell ref="O499:P499"/>
    <mergeCell ref="Q499:R499"/>
    <mergeCell ref="T499:U499"/>
    <mergeCell ref="O488:P488"/>
    <mergeCell ref="Q488:R488"/>
    <mergeCell ref="T488:U488"/>
    <mergeCell ref="O489:P489"/>
    <mergeCell ref="Q489:R489"/>
    <mergeCell ref="T489:U489"/>
    <mergeCell ref="O490:P490"/>
    <mergeCell ref="Q490:R490"/>
    <mergeCell ref="T490:U490"/>
    <mergeCell ref="O491:P491"/>
    <mergeCell ref="Q491:R491"/>
    <mergeCell ref="T491:U491"/>
    <mergeCell ref="O492:P492"/>
    <mergeCell ref="Q492:R492"/>
    <mergeCell ref="T492:U492"/>
    <mergeCell ref="O493:P493"/>
    <mergeCell ref="Q493:R493"/>
    <mergeCell ref="T493:U493"/>
    <mergeCell ref="O482:P482"/>
    <mergeCell ref="Q482:R482"/>
    <mergeCell ref="T482:U482"/>
    <mergeCell ref="O483:P483"/>
    <mergeCell ref="Q483:R483"/>
    <mergeCell ref="T483:U483"/>
    <mergeCell ref="O484:P484"/>
    <mergeCell ref="Q484:R484"/>
    <mergeCell ref="T484:U484"/>
    <mergeCell ref="O485:P485"/>
    <mergeCell ref="Q485:R485"/>
    <mergeCell ref="T485:U485"/>
    <mergeCell ref="O486:P486"/>
    <mergeCell ref="Q486:R486"/>
    <mergeCell ref="T486:U486"/>
    <mergeCell ref="O487:P487"/>
    <mergeCell ref="Q487:R487"/>
    <mergeCell ref="T487:U487"/>
    <mergeCell ref="O476:P476"/>
    <mergeCell ref="Q476:R476"/>
    <mergeCell ref="T476:U476"/>
    <mergeCell ref="O477:P477"/>
    <mergeCell ref="Q477:R477"/>
    <mergeCell ref="T477:U477"/>
    <mergeCell ref="O478:P478"/>
    <mergeCell ref="Q478:R478"/>
    <mergeCell ref="T478:U478"/>
    <mergeCell ref="O479:P479"/>
    <mergeCell ref="Q479:R479"/>
    <mergeCell ref="T479:U479"/>
    <mergeCell ref="O480:P480"/>
    <mergeCell ref="Q480:R480"/>
    <mergeCell ref="T480:U480"/>
    <mergeCell ref="O481:P481"/>
    <mergeCell ref="Q481:R481"/>
    <mergeCell ref="T481:U481"/>
    <mergeCell ref="O470:P470"/>
    <mergeCell ref="Q470:R470"/>
    <mergeCell ref="T470:U470"/>
    <mergeCell ref="O471:P471"/>
    <mergeCell ref="Q471:R471"/>
    <mergeCell ref="T471:U471"/>
    <mergeCell ref="O472:P472"/>
    <mergeCell ref="Q472:R472"/>
    <mergeCell ref="T472:U472"/>
    <mergeCell ref="O473:P473"/>
    <mergeCell ref="Q473:R473"/>
    <mergeCell ref="T473:U473"/>
    <mergeCell ref="O474:P474"/>
    <mergeCell ref="Q474:R474"/>
    <mergeCell ref="T474:U474"/>
    <mergeCell ref="O475:P475"/>
    <mergeCell ref="Q475:R475"/>
    <mergeCell ref="T475:U475"/>
    <mergeCell ref="O464:P464"/>
    <mergeCell ref="Q464:R464"/>
    <mergeCell ref="T464:U464"/>
    <mergeCell ref="O465:P465"/>
    <mergeCell ref="Q465:R465"/>
    <mergeCell ref="T465:U465"/>
    <mergeCell ref="O466:P466"/>
    <mergeCell ref="Q466:R466"/>
    <mergeCell ref="T466:U466"/>
    <mergeCell ref="O467:P467"/>
    <mergeCell ref="Q467:R467"/>
    <mergeCell ref="T467:U467"/>
    <mergeCell ref="O468:P468"/>
    <mergeCell ref="Q468:R468"/>
    <mergeCell ref="T468:U468"/>
    <mergeCell ref="O469:P469"/>
    <mergeCell ref="Q469:R469"/>
    <mergeCell ref="T469:U469"/>
    <mergeCell ref="O458:P458"/>
    <mergeCell ref="Q458:R458"/>
    <mergeCell ref="T458:U458"/>
    <mergeCell ref="O459:P459"/>
    <mergeCell ref="Q459:R459"/>
    <mergeCell ref="T459:U459"/>
    <mergeCell ref="O460:P460"/>
    <mergeCell ref="Q460:R460"/>
    <mergeCell ref="T460:U460"/>
    <mergeCell ref="O461:P461"/>
    <mergeCell ref="Q461:R461"/>
    <mergeCell ref="T461:U461"/>
    <mergeCell ref="O462:P462"/>
    <mergeCell ref="Q462:R462"/>
    <mergeCell ref="T462:U462"/>
    <mergeCell ref="O463:P463"/>
    <mergeCell ref="Q463:R463"/>
    <mergeCell ref="T463:U463"/>
    <mergeCell ref="O452:P452"/>
    <mergeCell ref="Q452:R452"/>
    <mergeCell ref="T452:U452"/>
    <mergeCell ref="O453:P453"/>
    <mergeCell ref="Q453:R453"/>
    <mergeCell ref="T453:U453"/>
    <mergeCell ref="O454:P454"/>
    <mergeCell ref="Q454:R454"/>
    <mergeCell ref="T454:U454"/>
    <mergeCell ref="O455:P455"/>
    <mergeCell ref="Q455:R455"/>
    <mergeCell ref="T455:U455"/>
    <mergeCell ref="O456:P456"/>
    <mergeCell ref="Q456:R456"/>
    <mergeCell ref="T456:U456"/>
    <mergeCell ref="O457:P457"/>
    <mergeCell ref="Q457:R457"/>
    <mergeCell ref="T457:U457"/>
    <mergeCell ref="O446:P446"/>
    <mergeCell ref="Q446:R446"/>
    <mergeCell ref="T446:U446"/>
    <mergeCell ref="O447:P447"/>
    <mergeCell ref="Q447:R447"/>
    <mergeCell ref="T447:U447"/>
    <mergeCell ref="O448:P448"/>
    <mergeCell ref="Q448:R448"/>
    <mergeCell ref="T448:U448"/>
    <mergeCell ref="O449:P449"/>
    <mergeCell ref="Q449:R449"/>
    <mergeCell ref="T449:U449"/>
    <mergeCell ref="O450:P450"/>
    <mergeCell ref="Q450:R450"/>
    <mergeCell ref="T450:U450"/>
    <mergeCell ref="O451:P451"/>
    <mergeCell ref="Q451:R451"/>
    <mergeCell ref="T451:U451"/>
    <mergeCell ref="O440:P440"/>
    <mergeCell ref="Q440:R440"/>
    <mergeCell ref="T440:U440"/>
    <mergeCell ref="O441:P441"/>
    <mergeCell ref="Q441:R441"/>
    <mergeCell ref="T441:U441"/>
    <mergeCell ref="O442:P442"/>
    <mergeCell ref="Q442:R442"/>
    <mergeCell ref="T442:U442"/>
    <mergeCell ref="O443:P443"/>
    <mergeCell ref="Q443:R443"/>
    <mergeCell ref="T443:U443"/>
    <mergeCell ref="O444:P444"/>
    <mergeCell ref="Q444:R444"/>
    <mergeCell ref="T444:U444"/>
    <mergeCell ref="O445:P445"/>
    <mergeCell ref="Q445:R445"/>
    <mergeCell ref="T445:U445"/>
    <mergeCell ref="O434:P434"/>
    <mergeCell ref="Q434:R434"/>
    <mergeCell ref="T434:U434"/>
    <mergeCell ref="O435:P435"/>
    <mergeCell ref="Q435:R435"/>
    <mergeCell ref="T435:U435"/>
    <mergeCell ref="O436:P436"/>
    <mergeCell ref="Q436:R436"/>
    <mergeCell ref="T436:U436"/>
    <mergeCell ref="O437:P437"/>
    <mergeCell ref="Q437:R437"/>
    <mergeCell ref="T437:U437"/>
    <mergeCell ref="O438:P438"/>
    <mergeCell ref="Q438:R438"/>
    <mergeCell ref="T438:U438"/>
    <mergeCell ref="O439:P439"/>
    <mergeCell ref="Q439:R439"/>
    <mergeCell ref="T439:U439"/>
    <mergeCell ref="O428:P428"/>
    <mergeCell ref="Q428:R428"/>
    <mergeCell ref="T428:U428"/>
    <mergeCell ref="O429:P429"/>
    <mergeCell ref="Q429:R429"/>
    <mergeCell ref="T429:U429"/>
    <mergeCell ref="O430:P430"/>
    <mergeCell ref="Q430:R430"/>
    <mergeCell ref="T430:U430"/>
    <mergeCell ref="O431:P431"/>
    <mergeCell ref="Q431:R431"/>
    <mergeCell ref="T431:U431"/>
    <mergeCell ref="O432:P432"/>
    <mergeCell ref="Q432:R432"/>
    <mergeCell ref="T432:U432"/>
    <mergeCell ref="O433:P433"/>
    <mergeCell ref="Q433:R433"/>
    <mergeCell ref="T433:U433"/>
    <mergeCell ref="O422:P422"/>
    <mergeCell ref="Q422:R422"/>
    <mergeCell ref="T422:U422"/>
    <mergeCell ref="O423:P423"/>
    <mergeCell ref="Q423:R423"/>
    <mergeCell ref="T423:U423"/>
    <mergeCell ref="O424:P424"/>
    <mergeCell ref="Q424:R424"/>
    <mergeCell ref="T424:U424"/>
    <mergeCell ref="O425:P425"/>
    <mergeCell ref="Q425:R425"/>
    <mergeCell ref="T425:U425"/>
    <mergeCell ref="O426:P426"/>
    <mergeCell ref="Q426:R426"/>
    <mergeCell ref="T426:U426"/>
    <mergeCell ref="O427:P427"/>
    <mergeCell ref="Q427:R427"/>
    <mergeCell ref="T427:U427"/>
    <mergeCell ref="O416:P416"/>
    <mergeCell ref="Q416:R416"/>
    <mergeCell ref="T416:U416"/>
    <mergeCell ref="O417:P417"/>
    <mergeCell ref="Q417:R417"/>
    <mergeCell ref="T417:U417"/>
    <mergeCell ref="O418:P418"/>
    <mergeCell ref="Q418:R418"/>
    <mergeCell ref="T418:U418"/>
    <mergeCell ref="O419:P419"/>
    <mergeCell ref="Q419:R419"/>
    <mergeCell ref="T419:U419"/>
    <mergeCell ref="O420:P420"/>
    <mergeCell ref="Q420:R420"/>
    <mergeCell ref="T420:U420"/>
    <mergeCell ref="O421:P421"/>
    <mergeCell ref="Q421:R421"/>
    <mergeCell ref="T421:U421"/>
    <mergeCell ref="O410:P410"/>
    <mergeCell ref="Q410:R410"/>
    <mergeCell ref="T410:U410"/>
    <mergeCell ref="O411:P411"/>
    <mergeCell ref="Q411:R411"/>
    <mergeCell ref="T411:U411"/>
    <mergeCell ref="O412:P412"/>
    <mergeCell ref="Q412:R412"/>
    <mergeCell ref="T412:U412"/>
    <mergeCell ref="O413:P413"/>
    <mergeCell ref="Q413:R413"/>
    <mergeCell ref="T413:U413"/>
    <mergeCell ref="O414:P414"/>
    <mergeCell ref="Q414:R414"/>
    <mergeCell ref="T414:U414"/>
    <mergeCell ref="O415:P415"/>
    <mergeCell ref="Q415:R415"/>
    <mergeCell ref="T415:U415"/>
    <mergeCell ref="O404:P404"/>
    <mergeCell ref="Q404:R404"/>
    <mergeCell ref="T404:U404"/>
    <mergeCell ref="O405:P405"/>
    <mergeCell ref="Q405:R405"/>
    <mergeCell ref="T405:U405"/>
    <mergeCell ref="O406:P406"/>
    <mergeCell ref="Q406:R406"/>
    <mergeCell ref="T406:U406"/>
    <mergeCell ref="O407:P407"/>
    <mergeCell ref="Q407:R407"/>
    <mergeCell ref="T407:U407"/>
    <mergeCell ref="O408:P408"/>
    <mergeCell ref="Q408:R408"/>
    <mergeCell ref="T408:U408"/>
    <mergeCell ref="O409:P409"/>
    <mergeCell ref="Q409:R409"/>
    <mergeCell ref="T409:U409"/>
    <mergeCell ref="O398:P398"/>
    <mergeCell ref="Q398:R398"/>
    <mergeCell ref="T398:U398"/>
    <mergeCell ref="O399:P399"/>
    <mergeCell ref="Q399:R399"/>
    <mergeCell ref="T399:U399"/>
    <mergeCell ref="O400:P400"/>
    <mergeCell ref="Q400:R400"/>
    <mergeCell ref="T400:U400"/>
    <mergeCell ref="O401:P401"/>
    <mergeCell ref="Q401:R401"/>
    <mergeCell ref="T401:U401"/>
    <mergeCell ref="O402:P402"/>
    <mergeCell ref="Q402:R402"/>
    <mergeCell ref="T402:U402"/>
    <mergeCell ref="O403:P403"/>
    <mergeCell ref="Q403:R403"/>
    <mergeCell ref="T403:U403"/>
    <mergeCell ref="O392:P392"/>
    <mergeCell ref="Q392:R392"/>
    <mergeCell ref="T392:U392"/>
    <mergeCell ref="O393:P393"/>
    <mergeCell ref="Q393:R393"/>
    <mergeCell ref="T393:U393"/>
    <mergeCell ref="O394:P394"/>
    <mergeCell ref="Q394:R394"/>
    <mergeCell ref="T394:U394"/>
    <mergeCell ref="O395:P395"/>
    <mergeCell ref="Q395:R395"/>
    <mergeCell ref="T395:U395"/>
    <mergeCell ref="O396:P396"/>
    <mergeCell ref="Q396:R396"/>
    <mergeCell ref="T396:U396"/>
    <mergeCell ref="O397:P397"/>
    <mergeCell ref="Q397:R397"/>
    <mergeCell ref="T397:U397"/>
    <mergeCell ref="O386:P386"/>
    <mergeCell ref="Q386:R386"/>
    <mergeCell ref="T386:U386"/>
    <mergeCell ref="O387:P387"/>
    <mergeCell ref="Q387:R387"/>
    <mergeCell ref="T387:U387"/>
    <mergeCell ref="O388:P388"/>
    <mergeCell ref="Q388:R388"/>
    <mergeCell ref="T388:U388"/>
    <mergeCell ref="O389:P389"/>
    <mergeCell ref="Q389:R389"/>
    <mergeCell ref="T389:U389"/>
    <mergeCell ref="O390:P390"/>
    <mergeCell ref="Q390:R390"/>
    <mergeCell ref="T390:U390"/>
    <mergeCell ref="O391:P391"/>
    <mergeCell ref="Q391:R391"/>
    <mergeCell ref="T391:U391"/>
    <mergeCell ref="O380:P380"/>
    <mergeCell ref="Q380:R380"/>
    <mergeCell ref="T380:U380"/>
    <mergeCell ref="O381:P381"/>
    <mergeCell ref="Q381:R381"/>
    <mergeCell ref="T381:U381"/>
    <mergeCell ref="O382:P382"/>
    <mergeCell ref="Q382:R382"/>
    <mergeCell ref="T382:U382"/>
    <mergeCell ref="O383:P383"/>
    <mergeCell ref="Q383:R383"/>
    <mergeCell ref="T383:U383"/>
    <mergeCell ref="O384:P384"/>
    <mergeCell ref="Q384:R384"/>
    <mergeCell ref="T384:U384"/>
    <mergeCell ref="O385:P385"/>
    <mergeCell ref="Q385:R385"/>
    <mergeCell ref="T385:U385"/>
    <mergeCell ref="O374:P374"/>
    <mergeCell ref="Q374:R374"/>
    <mergeCell ref="T374:U374"/>
    <mergeCell ref="O375:P375"/>
    <mergeCell ref="Q375:R375"/>
    <mergeCell ref="T375:U375"/>
    <mergeCell ref="O376:P376"/>
    <mergeCell ref="Q376:R376"/>
    <mergeCell ref="T376:U376"/>
    <mergeCell ref="O377:P377"/>
    <mergeCell ref="Q377:R377"/>
    <mergeCell ref="T377:U377"/>
    <mergeCell ref="O378:P378"/>
    <mergeCell ref="Q378:R378"/>
    <mergeCell ref="T378:U378"/>
    <mergeCell ref="O379:P379"/>
    <mergeCell ref="Q379:R379"/>
    <mergeCell ref="T379:U379"/>
    <mergeCell ref="O368:P368"/>
    <mergeCell ref="Q368:R368"/>
    <mergeCell ref="T368:U368"/>
    <mergeCell ref="O369:P369"/>
    <mergeCell ref="Q369:R369"/>
    <mergeCell ref="T369:U369"/>
    <mergeCell ref="O370:P370"/>
    <mergeCell ref="Q370:R370"/>
    <mergeCell ref="T370:U370"/>
    <mergeCell ref="O371:P371"/>
    <mergeCell ref="Q371:R371"/>
    <mergeCell ref="T371:U371"/>
    <mergeCell ref="O372:P372"/>
    <mergeCell ref="Q372:R372"/>
    <mergeCell ref="T372:U372"/>
    <mergeCell ref="O373:P373"/>
    <mergeCell ref="Q373:R373"/>
    <mergeCell ref="T373:U373"/>
    <mergeCell ref="O362:P362"/>
    <mergeCell ref="Q362:R362"/>
    <mergeCell ref="T362:U362"/>
    <mergeCell ref="O363:P363"/>
    <mergeCell ref="Q363:R363"/>
    <mergeCell ref="T363:U363"/>
    <mergeCell ref="O364:P364"/>
    <mergeCell ref="Q364:R364"/>
    <mergeCell ref="T364:U364"/>
    <mergeCell ref="O365:P365"/>
    <mergeCell ref="Q365:R365"/>
    <mergeCell ref="T365:U365"/>
    <mergeCell ref="O366:P366"/>
    <mergeCell ref="Q366:R366"/>
    <mergeCell ref="T366:U366"/>
    <mergeCell ref="O367:P367"/>
    <mergeCell ref="Q367:R367"/>
    <mergeCell ref="T367:U367"/>
    <mergeCell ref="O356:P356"/>
    <mergeCell ref="Q356:R356"/>
    <mergeCell ref="T356:U356"/>
    <mergeCell ref="O357:P357"/>
    <mergeCell ref="Q357:R357"/>
    <mergeCell ref="T357:U357"/>
    <mergeCell ref="O358:P358"/>
    <mergeCell ref="Q358:R358"/>
    <mergeCell ref="T358:U358"/>
    <mergeCell ref="O359:P359"/>
    <mergeCell ref="Q359:R359"/>
    <mergeCell ref="T359:U359"/>
    <mergeCell ref="O360:P360"/>
    <mergeCell ref="Q360:R360"/>
    <mergeCell ref="T360:U360"/>
    <mergeCell ref="O361:P361"/>
    <mergeCell ref="Q361:R361"/>
    <mergeCell ref="T361:U361"/>
    <mergeCell ref="O350:P350"/>
    <mergeCell ref="Q350:R350"/>
    <mergeCell ref="T350:U350"/>
    <mergeCell ref="O351:P351"/>
    <mergeCell ref="Q351:R351"/>
    <mergeCell ref="T351:U351"/>
    <mergeCell ref="O352:P352"/>
    <mergeCell ref="Q352:R352"/>
    <mergeCell ref="T352:U352"/>
    <mergeCell ref="O353:P353"/>
    <mergeCell ref="Q353:R353"/>
    <mergeCell ref="T353:U353"/>
    <mergeCell ref="O354:P354"/>
    <mergeCell ref="Q354:R354"/>
    <mergeCell ref="T354:U354"/>
    <mergeCell ref="O355:P355"/>
    <mergeCell ref="Q355:R355"/>
    <mergeCell ref="T355:U355"/>
    <mergeCell ref="O344:P344"/>
    <mergeCell ref="Q344:R344"/>
    <mergeCell ref="T344:U344"/>
    <mergeCell ref="O345:P345"/>
    <mergeCell ref="Q345:R345"/>
    <mergeCell ref="T345:U345"/>
    <mergeCell ref="O346:P346"/>
    <mergeCell ref="Q346:R346"/>
    <mergeCell ref="T346:U346"/>
    <mergeCell ref="O347:P347"/>
    <mergeCell ref="Q347:R347"/>
    <mergeCell ref="T347:U347"/>
    <mergeCell ref="O348:P348"/>
    <mergeCell ref="Q348:R348"/>
    <mergeCell ref="T348:U348"/>
    <mergeCell ref="O349:P349"/>
    <mergeCell ref="Q349:R349"/>
    <mergeCell ref="T349:U349"/>
    <mergeCell ref="O338:P338"/>
    <mergeCell ref="Q338:R338"/>
    <mergeCell ref="T338:U338"/>
    <mergeCell ref="O339:P339"/>
    <mergeCell ref="Q339:R339"/>
    <mergeCell ref="T339:U339"/>
    <mergeCell ref="O340:P340"/>
    <mergeCell ref="Q340:R340"/>
    <mergeCell ref="T340:U340"/>
    <mergeCell ref="O341:P341"/>
    <mergeCell ref="Q341:R341"/>
    <mergeCell ref="T341:U341"/>
    <mergeCell ref="O342:P342"/>
    <mergeCell ref="Q342:R342"/>
    <mergeCell ref="T342:U342"/>
    <mergeCell ref="O343:P343"/>
    <mergeCell ref="Q343:R343"/>
    <mergeCell ref="T343:U343"/>
    <mergeCell ref="O332:P332"/>
    <mergeCell ref="Q332:R332"/>
    <mergeCell ref="T332:U332"/>
    <mergeCell ref="O333:P333"/>
    <mergeCell ref="Q333:R333"/>
    <mergeCell ref="T333:U333"/>
    <mergeCell ref="O334:P334"/>
    <mergeCell ref="Q334:R334"/>
    <mergeCell ref="T334:U334"/>
    <mergeCell ref="O335:P335"/>
    <mergeCell ref="Q335:R335"/>
    <mergeCell ref="T335:U335"/>
    <mergeCell ref="O336:P336"/>
    <mergeCell ref="Q336:R336"/>
    <mergeCell ref="T336:U336"/>
    <mergeCell ref="O337:P337"/>
    <mergeCell ref="Q337:R337"/>
    <mergeCell ref="T337:U337"/>
    <mergeCell ref="O326:P326"/>
    <mergeCell ref="Q326:R326"/>
    <mergeCell ref="T326:U326"/>
    <mergeCell ref="O327:P327"/>
    <mergeCell ref="Q327:R327"/>
    <mergeCell ref="T327:U327"/>
    <mergeCell ref="O328:P328"/>
    <mergeCell ref="Q328:R328"/>
    <mergeCell ref="T328:U328"/>
    <mergeCell ref="O329:P329"/>
    <mergeCell ref="Q329:R329"/>
    <mergeCell ref="T329:U329"/>
    <mergeCell ref="O330:P330"/>
    <mergeCell ref="Q330:R330"/>
    <mergeCell ref="T330:U330"/>
    <mergeCell ref="O331:P331"/>
    <mergeCell ref="Q331:R331"/>
    <mergeCell ref="T331:U331"/>
    <mergeCell ref="O320:P320"/>
    <mergeCell ref="Q320:R320"/>
    <mergeCell ref="T320:U320"/>
    <mergeCell ref="O321:P321"/>
    <mergeCell ref="Q321:R321"/>
    <mergeCell ref="T321:U321"/>
    <mergeCell ref="O322:P322"/>
    <mergeCell ref="Q322:R322"/>
    <mergeCell ref="T322:U322"/>
    <mergeCell ref="O323:P323"/>
    <mergeCell ref="Q323:R323"/>
    <mergeCell ref="T323:U323"/>
    <mergeCell ref="O324:P324"/>
    <mergeCell ref="Q324:R324"/>
    <mergeCell ref="T324:U324"/>
    <mergeCell ref="O325:P325"/>
    <mergeCell ref="Q325:R325"/>
    <mergeCell ref="T325:U325"/>
    <mergeCell ref="O314:P314"/>
    <mergeCell ref="Q314:R314"/>
    <mergeCell ref="T314:U314"/>
    <mergeCell ref="O315:P315"/>
    <mergeCell ref="Q315:R315"/>
    <mergeCell ref="T315:U315"/>
    <mergeCell ref="O316:P316"/>
    <mergeCell ref="Q316:R316"/>
    <mergeCell ref="T316:U316"/>
    <mergeCell ref="O317:P317"/>
    <mergeCell ref="Q317:R317"/>
    <mergeCell ref="T317:U317"/>
    <mergeCell ref="O318:P318"/>
    <mergeCell ref="Q318:R318"/>
    <mergeCell ref="T318:U318"/>
    <mergeCell ref="O319:P319"/>
    <mergeCell ref="Q319:R319"/>
    <mergeCell ref="T319:U319"/>
    <mergeCell ref="O308:P308"/>
    <mergeCell ref="Q308:R308"/>
    <mergeCell ref="T308:U308"/>
    <mergeCell ref="O309:P309"/>
    <mergeCell ref="Q309:R309"/>
    <mergeCell ref="T309:U309"/>
    <mergeCell ref="O310:P310"/>
    <mergeCell ref="Q310:R310"/>
    <mergeCell ref="T310:U310"/>
    <mergeCell ref="O311:P311"/>
    <mergeCell ref="Q311:R311"/>
    <mergeCell ref="T311:U311"/>
    <mergeCell ref="O312:P312"/>
    <mergeCell ref="Q312:R312"/>
    <mergeCell ref="T312:U312"/>
    <mergeCell ref="O313:P313"/>
    <mergeCell ref="Q313:R313"/>
    <mergeCell ref="T313:U313"/>
    <mergeCell ref="O302:P302"/>
    <mergeCell ref="Q302:R302"/>
    <mergeCell ref="T302:U302"/>
    <mergeCell ref="O303:P303"/>
    <mergeCell ref="Q303:R303"/>
    <mergeCell ref="T303:U303"/>
    <mergeCell ref="O304:P304"/>
    <mergeCell ref="Q304:R304"/>
    <mergeCell ref="T304:U304"/>
    <mergeCell ref="O305:P305"/>
    <mergeCell ref="Q305:R305"/>
    <mergeCell ref="T305:U305"/>
    <mergeCell ref="O306:P306"/>
    <mergeCell ref="Q306:R306"/>
    <mergeCell ref="T306:U306"/>
    <mergeCell ref="O307:P307"/>
    <mergeCell ref="Q307:R307"/>
    <mergeCell ref="T307:U307"/>
    <mergeCell ref="O296:P296"/>
    <mergeCell ref="Q296:R296"/>
    <mergeCell ref="T296:U296"/>
    <mergeCell ref="O297:P297"/>
    <mergeCell ref="Q297:R297"/>
    <mergeCell ref="T297:U297"/>
    <mergeCell ref="O298:P298"/>
    <mergeCell ref="Q298:R298"/>
    <mergeCell ref="T298:U298"/>
    <mergeCell ref="O299:P299"/>
    <mergeCell ref="Q299:R299"/>
    <mergeCell ref="T299:U299"/>
    <mergeCell ref="O300:P300"/>
    <mergeCell ref="Q300:R300"/>
    <mergeCell ref="T300:U300"/>
    <mergeCell ref="O301:P301"/>
    <mergeCell ref="Q301:R301"/>
    <mergeCell ref="T301:U301"/>
    <mergeCell ref="O290:P290"/>
    <mergeCell ref="Q290:R290"/>
    <mergeCell ref="T290:U290"/>
    <mergeCell ref="O291:P291"/>
    <mergeCell ref="Q291:R291"/>
    <mergeCell ref="T291:U291"/>
    <mergeCell ref="O292:P292"/>
    <mergeCell ref="Q292:R292"/>
    <mergeCell ref="T292:U292"/>
    <mergeCell ref="O293:P293"/>
    <mergeCell ref="Q293:R293"/>
    <mergeCell ref="T293:U293"/>
    <mergeCell ref="O294:P294"/>
    <mergeCell ref="Q294:R294"/>
    <mergeCell ref="T294:U294"/>
    <mergeCell ref="O295:P295"/>
    <mergeCell ref="Q295:R295"/>
    <mergeCell ref="T295:U295"/>
    <mergeCell ref="O284:P284"/>
    <mergeCell ref="Q284:R284"/>
    <mergeCell ref="T284:U284"/>
    <mergeCell ref="O285:P285"/>
    <mergeCell ref="Q285:R285"/>
    <mergeCell ref="T285:U285"/>
    <mergeCell ref="O286:P286"/>
    <mergeCell ref="Q286:R286"/>
    <mergeCell ref="T286:U286"/>
    <mergeCell ref="O287:P287"/>
    <mergeCell ref="Q287:R287"/>
    <mergeCell ref="T287:U287"/>
    <mergeCell ref="O288:P288"/>
    <mergeCell ref="Q288:R288"/>
    <mergeCell ref="T288:U288"/>
    <mergeCell ref="O289:P289"/>
    <mergeCell ref="Q289:R289"/>
    <mergeCell ref="T289:U289"/>
    <mergeCell ref="O278:P278"/>
    <mergeCell ref="Q278:R278"/>
    <mergeCell ref="T278:U278"/>
    <mergeCell ref="O279:P279"/>
    <mergeCell ref="Q279:R279"/>
    <mergeCell ref="T279:U279"/>
    <mergeCell ref="O280:P280"/>
    <mergeCell ref="Q280:R280"/>
    <mergeCell ref="T280:U280"/>
    <mergeCell ref="O281:P281"/>
    <mergeCell ref="Q281:R281"/>
    <mergeCell ref="T281:U281"/>
    <mergeCell ref="O282:P282"/>
    <mergeCell ref="Q282:R282"/>
    <mergeCell ref="T282:U282"/>
    <mergeCell ref="O283:P283"/>
    <mergeCell ref="Q283:R283"/>
    <mergeCell ref="T283:U283"/>
    <mergeCell ref="O271:P271"/>
    <mergeCell ref="Q271:R271"/>
    <mergeCell ref="T271:U271"/>
    <mergeCell ref="O272:P272"/>
    <mergeCell ref="Q272:R272"/>
    <mergeCell ref="T272:U272"/>
    <mergeCell ref="T273:U273"/>
    <mergeCell ref="O274:P274"/>
    <mergeCell ref="Q274:R274"/>
    <mergeCell ref="T274:U274"/>
    <mergeCell ref="O275:P275"/>
    <mergeCell ref="Q275:R275"/>
    <mergeCell ref="T275:U275"/>
    <mergeCell ref="O276:P276"/>
    <mergeCell ref="Q276:R276"/>
    <mergeCell ref="T276:U276"/>
    <mergeCell ref="O277:P277"/>
    <mergeCell ref="Q277:R277"/>
    <mergeCell ref="T277:U277"/>
    <mergeCell ref="O265:P265"/>
    <mergeCell ref="Q265:R265"/>
    <mergeCell ref="T265:U265"/>
    <mergeCell ref="O266:P266"/>
    <mergeCell ref="Q266:R266"/>
    <mergeCell ref="T266:U266"/>
    <mergeCell ref="O267:P267"/>
    <mergeCell ref="Q267:R267"/>
    <mergeCell ref="T267:U267"/>
    <mergeCell ref="O268:P268"/>
    <mergeCell ref="Q268:R268"/>
    <mergeCell ref="T268:U268"/>
    <mergeCell ref="O269:P269"/>
    <mergeCell ref="Q269:R269"/>
    <mergeCell ref="T269:U269"/>
    <mergeCell ref="O270:P270"/>
    <mergeCell ref="Q270:R270"/>
    <mergeCell ref="T270:U270"/>
    <mergeCell ref="O259:P259"/>
    <mergeCell ref="Q259:R259"/>
    <mergeCell ref="T259:U259"/>
    <mergeCell ref="O260:P260"/>
    <mergeCell ref="Q260:R260"/>
    <mergeCell ref="T260:U260"/>
    <mergeCell ref="O261:P261"/>
    <mergeCell ref="Q261:R261"/>
    <mergeCell ref="T261:U261"/>
    <mergeCell ref="O262:P262"/>
    <mergeCell ref="Q262:R262"/>
    <mergeCell ref="T262:U262"/>
    <mergeCell ref="O263:P263"/>
    <mergeCell ref="Q263:R263"/>
    <mergeCell ref="T263:U263"/>
    <mergeCell ref="O264:P264"/>
    <mergeCell ref="Q264:R264"/>
    <mergeCell ref="T264:U264"/>
    <mergeCell ref="O253:P253"/>
    <mergeCell ref="Q253:R253"/>
    <mergeCell ref="T253:U253"/>
    <mergeCell ref="O254:P254"/>
    <mergeCell ref="Q254:R254"/>
    <mergeCell ref="T254:U254"/>
    <mergeCell ref="O255:P255"/>
    <mergeCell ref="Q255:R255"/>
    <mergeCell ref="T255:U255"/>
    <mergeCell ref="O256:P256"/>
    <mergeCell ref="Q256:R256"/>
    <mergeCell ref="T256:U256"/>
    <mergeCell ref="O257:P257"/>
    <mergeCell ref="Q257:R257"/>
    <mergeCell ref="T257:U257"/>
    <mergeCell ref="O258:P258"/>
    <mergeCell ref="Q258:R258"/>
    <mergeCell ref="T258:U258"/>
    <mergeCell ref="O247:P247"/>
    <mergeCell ref="Q247:R247"/>
    <mergeCell ref="T247:U247"/>
    <mergeCell ref="O248:P248"/>
    <mergeCell ref="Q248:R248"/>
    <mergeCell ref="T248:U248"/>
    <mergeCell ref="O249:P249"/>
    <mergeCell ref="Q249:R249"/>
    <mergeCell ref="T249:U249"/>
    <mergeCell ref="O250:P250"/>
    <mergeCell ref="Q250:R250"/>
    <mergeCell ref="T250:U250"/>
    <mergeCell ref="O251:P251"/>
    <mergeCell ref="Q251:R251"/>
    <mergeCell ref="T251:U251"/>
    <mergeCell ref="O252:P252"/>
    <mergeCell ref="Q252:R252"/>
    <mergeCell ref="T252:U252"/>
    <mergeCell ref="O241:P241"/>
    <mergeCell ref="Q241:R241"/>
    <mergeCell ref="T241:U241"/>
    <mergeCell ref="O242:P242"/>
    <mergeCell ref="Q242:R242"/>
    <mergeCell ref="T242:U242"/>
    <mergeCell ref="O243:P243"/>
    <mergeCell ref="Q243:R243"/>
    <mergeCell ref="T243:U243"/>
    <mergeCell ref="O244:P244"/>
    <mergeCell ref="Q244:R244"/>
    <mergeCell ref="T244:U244"/>
    <mergeCell ref="O245:P245"/>
    <mergeCell ref="Q245:R245"/>
    <mergeCell ref="T245:U245"/>
    <mergeCell ref="O246:P246"/>
    <mergeCell ref="Q246:R246"/>
    <mergeCell ref="T246:U246"/>
    <mergeCell ref="O235:P235"/>
    <mergeCell ref="Q235:R235"/>
    <mergeCell ref="T235:U235"/>
    <mergeCell ref="O236:P236"/>
    <mergeCell ref="Q236:R236"/>
    <mergeCell ref="T236:U236"/>
    <mergeCell ref="O237:P237"/>
    <mergeCell ref="Q237:R237"/>
    <mergeCell ref="T237:U237"/>
    <mergeCell ref="O238:P238"/>
    <mergeCell ref="Q238:R238"/>
    <mergeCell ref="T238:U238"/>
    <mergeCell ref="O239:P239"/>
    <mergeCell ref="Q239:R239"/>
    <mergeCell ref="T239:U239"/>
    <mergeCell ref="O240:P240"/>
    <mergeCell ref="Q240:R240"/>
    <mergeCell ref="T240:U240"/>
    <mergeCell ref="O229:P229"/>
    <mergeCell ref="Q229:R229"/>
    <mergeCell ref="T229:U229"/>
    <mergeCell ref="O230:P230"/>
    <mergeCell ref="Q230:R230"/>
    <mergeCell ref="T230:U230"/>
    <mergeCell ref="O231:P231"/>
    <mergeCell ref="Q231:R231"/>
    <mergeCell ref="T231:U231"/>
    <mergeCell ref="O232:P232"/>
    <mergeCell ref="Q232:R232"/>
    <mergeCell ref="T232:U232"/>
    <mergeCell ref="O233:P233"/>
    <mergeCell ref="Q233:R233"/>
    <mergeCell ref="T233:U233"/>
    <mergeCell ref="O234:P234"/>
    <mergeCell ref="Q234:R234"/>
    <mergeCell ref="T234:U234"/>
    <mergeCell ref="O223:P223"/>
    <mergeCell ref="Q223:R223"/>
    <mergeCell ref="T223:U223"/>
    <mergeCell ref="O224:P224"/>
    <mergeCell ref="Q224:R224"/>
    <mergeCell ref="T224:U224"/>
    <mergeCell ref="O225:P225"/>
    <mergeCell ref="Q225:R225"/>
    <mergeCell ref="T225:U225"/>
    <mergeCell ref="O226:P226"/>
    <mergeCell ref="Q226:R226"/>
    <mergeCell ref="T226:U226"/>
    <mergeCell ref="O227:P227"/>
    <mergeCell ref="Q227:R227"/>
    <mergeCell ref="T227:U227"/>
    <mergeCell ref="O228:P228"/>
    <mergeCell ref="Q228:R228"/>
    <mergeCell ref="T228:U228"/>
    <mergeCell ref="O217:P217"/>
    <mergeCell ref="Q217:R217"/>
    <mergeCell ref="T217:U217"/>
    <mergeCell ref="O218:P218"/>
    <mergeCell ref="Q218:R218"/>
    <mergeCell ref="T218:U218"/>
    <mergeCell ref="O219:P219"/>
    <mergeCell ref="Q219:R219"/>
    <mergeCell ref="T219:U219"/>
    <mergeCell ref="O220:P220"/>
    <mergeCell ref="Q220:R220"/>
    <mergeCell ref="T220:U220"/>
    <mergeCell ref="O221:P221"/>
    <mergeCell ref="Q221:R221"/>
    <mergeCell ref="T221:U221"/>
    <mergeCell ref="O222:P222"/>
    <mergeCell ref="Q222:R222"/>
    <mergeCell ref="T222:U222"/>
    <mergeCell ref="O211:P211"/>
    <mergeCell ref="Q211:R211"/>
    <mergeCell ref="T211:U211"/>
    <mergeCell ref="O212:P212"/>
    <mergeCell ref="Q212:R212"/>
    <mergeCell ref="T212:U212"/>
    <mergeCell ref="O213:P213"/>
    <mergeCell ref="Q213:R213"/>
    <mergeCell ref="T213:U213"/>
    <mergeCell ref="O214:P214"/>
    <mergeCell ref="Q214:R214"/>
    <mergeCell ref="T214:U214"/>
    <mergeCell ref="O215:P215"/>
    <mergeCell ref="Q215:R215"/>
    <mergeCell ref="T215:U215"/>
    <mergeCell ref="O216:P216"/>
    <mergeCell ref="Q216:R216"/>
    <mergeCell ref="T216:U216"/>
    <mergeCell ref="O205:P205"/>
    <mergeCell ref="Q205:R205"/>
    <mergeCell ref="T205:U205"/>
    <mergeCell ref="O206:P206"/>
    <mergeCell ref="Q206:R206"/>
    <mergeCell ref="T206:U206"/>
    <mergeCell ref="O207:P207"/>
    <mergeCell ref="Q207:R207"/>
    <mergeCell ref="T207:U207"/>
    <mergeCell ref="O208:P208"/>
    <mergeCell ref="Q208:R208"/>
    <mergeCell ref="T208:U208"/>
    <mergeCell ref="O209:P209"/>
    <mergeCell ref="Q209:R209"/>
    <mergeCell ref="T209:U209"/>
    <mergeCell ref="O210:P210"/>
    <mergeCell ref="Q210:R210"/>
    <mergeCell ref="T210:U210"/>
    <mergeCell ref="O199:P199"/>
    <mergeCell ref="Q199:R199"/>
    <mergeCell ref="T199:U199"/>
    <mergeCell ref="O200:P200"/>
    <mergeCell ref="Q200:R200"/>
    <mergeCell ref="T200:U200"/>
    <mergeCell ref="O201:P201"/>
    <mergeCell ref="Q201:R201"/>
    <mergeCell ref="T201:U201"/>
    <mergeCell ref="O202:P202"/>
    <mergeCell ref="Q202:R202"/>
    <mergeCell ref="T202:U202"/>
    <mergeCell ref="O203:P203"/>
    <mergeCell ref="Q203:R203"/>
    <mergeCell ref="T203:U203"/>
    <mergeCell ref="O204:P204"/>
    <mergeCell ref="Q204:R204"/>
    <mergeCell ref="T204:U204"/>
    <mergeCell ref="O193:P193"/>
    <mergeCell ref="Q193:R193"/>
    <mergeCell ref="T193:U193"/>
    <mergeCell ref="O194:P194"/>
    <mergeCell ref="Q194:R194"/>
    <mergeCell ref="T194:U194"/>
    <mergeCell ref="O195:P195"/>
    <mergeCell ref="Q195:R195"/>
    <mergeCell ref="T195:U195"/>
    <mergeCell ref="O196:P196"/>
    <mergeCell ref="Q196:R196"/>
    <mergeCell ref="T196:U196"/>
    <mergeCell ref="O197:P197"/>
    <mergeCell ref="Q197:R197"/>
    <mergeCell ref="T197:U197"/>
    <mergeCell ref="O198:P198"/>
    <mergeCell ref="Q198:R198"/>
    <mergeCell ref="T198:U198"/>
    <mergeCell ref="O187:P187"/>
    <mergeCell ref="Q187:R187"/>
    <mergeCell ref="T187:U187"/>
    <mergeCell ref="O188:P188"/>
    <mergeCell ref="Q188:R188"/>
    <mergeCell ref="T188:U188"/>
    <mergeCell ref="O189:P189"/>
    <mergeCell ref="Q189:R189"/>
    <mergeCell ref="T189:U189"/>
    <mergeCell ref="O190:P190"/>
    <mergeCell ref="Q190:R190"/>
    <mergeCell ref="T190:U190"/>
    <mergeCell ref="O191:P191"/>
    <mergeCell ref="Q191:R191"/>
    <mergeCell ref="T191:U191"/>
    <mergeCell ref="O192:P192"/>
    <mergeCell ref="Q192:R192"/>
    <mergeCell ref="T192:U192"/>
    <mergeCell ref="O181:P181"/>
    <mergeCell ref="Q181:R181"/>
    <mergeCell ref="T181:U181"/>
    <mergeCell ref="O182:P182"/>
    <mergeCell ref="Q182:R182"/>
    <mergeCell ref="T182:U182"/>
    <mergeCell ref="O183:P183"/>
    <mergeCell ref="Q183:R183"/>
    <mergeCell ref="T183:U183"/>
    <mergeCell ref="O184:P184"/>
    <mergeCell ref="Q184:R184"/>
    <mergeCell ref="T184:U184"/>
    <mergeCell ref="O185:P185"/>
    <mergeCell ref="Q185:R185"/>
    <mergeCell ref="T185:U185"/>
    <mergeCell ref="O186:P186"/>
    <mergeCell ref="Q186:R186"/>
    <mergeCell ref="T186:U186"/>
    <mergeCell ref="O175:P175"/>
    <mergeCell ref="Q175:R175"/>
    <mergeCell ref="T175:U175"/>
    <mergeCell ref="O176:P176"/>
    <mergeCell ref="Q176:R176"/>
    <mergeCell ref="T176:U176"/>
    <mergeCell ref="O177:P177"/>
    <mergeCell ref="Q177:R177"/>
    <mergeCell ref="T177:U177"/>
    <mergeCell ref="O178:P178"/>
    <mergeCell ref="Q178:R178"/>
    <mergeCell ref="T178:U178"/>
    <mergeCell ref="O179:P179"/>
    <mergeCell ref="Q179:R179"/>
    <mergeCell ref="T179:U179"/>
    <mergeCell ref="O180:P180"/>
    <mergeCell ref="Q180:R180"/>
    <mergeCell ref="T180:U180"/>
    <mergeCell ref="O169:P169"/>
    <mergeCell ref="Q169:R169"/>
    <mergeCell ref="T169:U169"/>
    <mergeCell ref="O170:P170"/>
    <mergeCell ref="Q170:R170"/>
    <mergeCell ref="T170:U170"/>
    <mergeCell ref="O171:P171"/>
    <mergeCell ref="Q171:R171"/>
    <mergeCell ref="T171:U171"/>
    <mergeCell ref="O172:P172"/>
    <mergeCell ref="Q172:R172"/>
    <mergeCell ref="T172:U172"/>
    <mergeCell ref="O173:P173"/>
    <mergeCell ref="Q173:R173"/>
    <mergeCell ref="T173:U173"/>
    <mergeCell ref="O174:P174"/>
    <mergeCell ref="Q174:R174"/>
    <mergeCell ref="T174:U174"/>
    <mergeCell ref="O163:P163"/>
    <mergeCell ref="Q163:R163"/>
    <mergeCell ref="T163:U163"/>
    <mergeCell ref="O164:P164"/>
    <mergeCell ref="Q164:R164"/>
    <mergeCell ref="T164:U164"/>
    <mergeCell ref="O165:P165"/>
    <mergeCell ref="Q165:R165"/>
    <mergeCell ref="T165:U165"/>
    <mergeCell ref="O166:P166"/>
    <mergeCell ref="Q166:R166"/>
    <mergeCell ref="T166:U166"/>
    <mergeCell ref="O167:P167"/>
    <mergeCell ref="Q167:R167"/>
    <mergeCell ref="T167:U167"/>
    <mergeCell ref="O168:P168"/>
    <mergeCell ref="Q168:R168"/>
    <mergeCell ref="T168:U168"/>
    <mergeCell ref="O157:P157"/>
    <mergeCell ref="Q157:R157"/>
    <mergeCell ref="T157:U157"/>
    <mergeCell ref="O158:P158"/>
    <mergeCell ref="Q158:R158"/>
    <mergeCell ref="T158:U158"/>
    <mergeCell ref="O159:P159"/>
    <mergeCell ref="Q159:R159"/>
    <mergeCell ref="T159:U159"/>
    <mergeCell ref="O160:P160"/>
    <mergeCell ref="Q160:R160"/>
    <mergeCell ref="T160:U160"/>
    <mergeCell ref="O161:P161"/>
    <mergeCell ref="Q161:R161"/>
    <mergeCell ref="T161:U161"/>
    <mergeCell ref="O162:P162"/>
    <mergeCell ref="Q162:R162"/>
    <mergeCell ref="T162:U162"/>
    <mergeCell ref="O151:P151"/>
    <mergeCell ref="Q151:R151"/>
    <mergeCell ref="T151:U151"/>
    <mergeCell ref="O152:P152"/>
    <mergeCell ref="Q152:R152"/>
    <mergeCell ref="T152:U152"/>
    <mergeCell ref="O153:P153"/>
    <mergeCell ref="Q153:R153"/>
    <mergeCell ref="T153:U153"/>
    <mergeCell ref="O154:P154"/>
    <mergeCell ref="Q154:R154"/>
    <mergeCell ref="T154:U154"/>
    <mergeCell ref="O155:P155"/>
    <mergeCell ref="Q155:R155"/>
    <mergeCell ref="T155:U155"/>
    <mergeCell ref="O156:P156"/>
    <mergeCell ref="Q156:R156"/>
    <mergeCell ref="T156:U156"/>
    <mergeCell ref="O145:P145"/>
    <mergeCell ref="Q145:R145"/>
    <mergeCell ref="T145:U145"/>
    <mergeCell ref="O146:P146"/>
    <mergeCell ref="Q146:R146"/>
    <mergeCell ref="T146:U146"/>
    <mergeCell ref="O147:P147"/>
    <mergeCell ref="Q147:R147"/>
    <mergeCell ref="T147:U147"/>
    <mergeCell ref="O148:P148"/>
    <mergeCell ref="Q148:R148"/>
    <mergeCell ref="T148:U148"/>
    <mergeCell ref="O149:P149"/>
    <mergeCell ref="Q149:R149"/>
    <mergeCell ref="T149:U149"/>
    <mergeCell ref="O150:P150"/>
    <mergeCell ref="Q150:R150"/>
    <mergeCell ref="T150:U150"/>
    <mergeCell ref="O139:P139"/>
    <mergeCell ref="Q139:R139"/>
    <mergeCell ref="T139:U139"/>
    <mergeCell ref="O140:P140"/>
    <mergeCell ref="Q140:R140"/>
    <mergeCell ref="T140:U140"/>
    <mergeCell ref="O141:P141"/>
    <mergeCell ref="Q141:R141"/>
    <mergeCell ref="T141:U141"/>
    <mergeCell ref="O142:P142"/>
    <mergeCell ref="Q142:R142"/>
    <mergeCell ref="T142:U142"/>
    <mergeCell ref="O143:P143"/>
    <mergeCell ref="Q143:R143"/>
    <mergeCell ref="T143:U143"/>
    <mergeCell ref="O144:P144"/>
    <mergeCell ref="Q144:R144"/>
    <mergeCell ref="T144:U144"/>
    <mergeCell ref="O133:P133"/>
    <mergeCell ref="Q133:R133"/>
    <mergeCell ref="T133:U133"/>
    <mergeCell ref="O134:P134"/>
    <mergeCell ref="Q134:R134"/>
    <mergeCell ref="T134:U134"/>
    <mergeCell ref="O135:P135"/>
    <mergeCell ref="Q135:R135"/>
    <mergeCell ref="T135:U135"/>
    <mergeCell ref="O136:P136"/>
    <mergeCell ref="Q136:R136"/>
    <mergeCell ref="T136:U136"/>
    <mergeCell ref="O137:P137"/>
    <mergeCell ref="Q137:R137"/>
    <mergeCell ref="T137:U137"/>
    <mergeCell ref="O138:P138"/>
    <mergeCell ref="Q138:R138"/>
    <mergeCell ref="T138:U138"/>
    <mergeCell ref="O127:P127"/>
    <mergeCell ref="Q127:R127"/>
    <mergeCell ref="T127:U127"/>
    <mergeCell ref="O128:P128"/>
    <mergeCell ref="Q128:R128"/>
    <mergeCell ref="T128:U128"/>
    <mergeCell ref="O129:P129"/>
    <mergeCell ref="Q129:R129"/>
    <mergeCell ref="T129:U129"/>
    <mergeCell ref="O130:P130"/>
    <mergeCell ref="Q130:R130"/>
    <mergeCell ref="T130:U130"/>
    <mergeCell ref="O131:P131"/>
    <mergeCell ref="Q131:R131"/>
    <mergeCell ref="T131:U131"/>
    <mergeCell ref="O132:P132"/>
    <mergeCell ref="Q132:R132"/>
    <mergeCell ref="T132:U132"/>
    <mergeCell ref="O121:P121"/>
    <mergeCell ref="Q121:R121"/>
    <mergeCell ref="T121:U121"/>
    <mergeCell ref="O122:P122"/>
    <mergeCell ref="Q122:R122"/>
    <mergeCell ref="T122:U122"/>
    <mergeCell ref="O123:P123"/>
    <mergeCell ref="Q123:R123"/>
    <mergeCell ref="T123:U123"/>
    <mergeCell ref="O124:P124"/>
    <mergeCell ref="Q124:R124"/>
    <mergeCell ref="T124:U124"/>
    <mergeCell ref="O125:P125"/>
    <mergeCell ref="Q125:R125"/>
    <mergeCell ref="T125:U125"/>
    <mergeCell ref="O126:P126"/>
    <mergeCell ref="Q126:R126"/>
    <mergeCell ref="T126:U126"/>
    <mergeCell ref="O115:P115"/>
    <mergeCell ref="Q115:R115"/>
    <mergeCell ref="T115:U115"/>
    <mergeCell ref="O116:P116"/>
    <mergeCell ref="Q116:R116"/>
    <mergeCell ref="T116:U116"/>
    <mergeCell ref="O117:P117"/>
    <mergeCell ref="Q117:R117"/>
    <mergeCell ref="T117:U117"/>
    <mergeCell ref="O118:P118"/>
    <mergeCell ref="Q118:R118"/>
    <mergeCell ref="T118:U118"/>
    <mergeCell ref="O119:P119"/>
    <mergeCell ref="Q119:R119"/>
    <mergeCell ref="T119:U119"/>
    <mergeCell ref="O120:P120"/>
    <mergeCell ref="Q120:R120"/>
    <mergeCell ref="T120:U120"/>
    <mergeCell ref="O109:P109"/>
    <mergeCell ref="Q109:R109"/>
    <mergeCell ref="T109:U109"/>
    <mergeCell ref="O110:P110"/>
    <mergeCell ref="Q110:R110"/>
    <mergeCell ref="T110:U110"/>
    <mergeCell ref="O111:P111"/>
    <mergeCell ref="Q111:R111"/>
    <mergeCell ref="T111:U111"/>
    <mergeCell ref="O112:P112"/>
    <mergeCell ref="Q112:R112"/>
    <mergeCell ref="T112:U112"/>
    <mergeCell ref="O113:P113"/>
    <mergeCell ref="Q113:R113"/>
    <mergeCell ref="T113:U113"/>
    <mergeCell ref="O114:P114"/>
    <mergeCell ref="Q114:R114"/>
    <mergeCell ref="T114:U114"/>
    <mergeCell ref="O103:P103"/>
    <mergeCell ref="Q103:R103"/>
    <mergeCell ref="T103:U103"/>
    <mergeCell ref="O104:P104"/>
    <mergeCell ref="Q104:R104"/>
    <mergeCell ref="T104:U104"/>
    <mergeCell ref="O105:P105"/>
    <mergeCell ref="Q105:R105"/>
    <mergeCell ref="T105:U105"/>
    <mergeCell ref="O106:P106"/>
    <mergeCell ref="Q106:R106"/>
    <mergeCell ref="T106:U106"/>
    <mergeCell ref="O107:P107"/>
    <mergeCell ref="Q107:R107"/>
    <mergeCell ref="T107:U107"/>
    <mergeCell ref="O108:P108"/>
    <mergeCell ref="Q108:R108"/>
    <mergeCell ref="T108:U108"/>
    <mergeCell ref="O97:P97"/>
    <mergeCell ref="Q97:R97"/>
    <mergeCell ref="T97:U97"/>
    <mergeCell ref="O98:P98"/>
    <mergeCell ref="Q98:R98"/>
    <mergeCell ref="T98:U98"/>
    <mergeCell ref="O99:P99"/>
    <mergeCell ref="Q99:R99"/>
    <mergeCell ref="T99:U99"/>
    <mergeCell ref="O100:P100"/>
    <mergeCell ref="Q100:R100"/>
    <mergeCell ref="T100:U100"/>
    <mergeCell ref="O101:P101"/>
    <mergeCell ref="Q101:R101"/>
    <mergeCell ref="T101:U101"/>
    <mergeCell ref="O102:P102"/>
    <mergeCell ref="Q102:R102"/>
    <mergeCell ref="T102:U102"/>
    <mergeCell ref="O91:P91"/>
    <mergeCell ref="Q91:R91"/>
    <mergeCell ref="T91:U91"/>
    <mergeCell ref="O92:P92"/>
    <mergeCell ref="Q92:R92"/>
    <mergeCell ref="T92:U92"/>
    <mergeCell ref="O93:P93"/>
    <mergeCell ref="Q93:R93"/>
    <mergeCell ref="T93:U93"/>
    <mergeCell ref="O94:P94"/>
    <mergeCell ref="Q94:R94"/>
    <mergeCell ref="T94:U94"/>
    <mergeCell ref="O95:P95"/>
    <mergeCell ref="Q95:R95"/>
    <mergeCell ref="T95:U95"/>
    <mergeCell ref="O96:P96"/>
    <mergeCell ref="Q96:R96"/>
    <mergeCell ref="T96:U96"/>
    <mergeCell ref="O85:P85"/>
    <mergeCell ref="Q85:R85"/>
    <mergeCell ref="T85:U85"/>
    <mergeCell ref="O86:P86"/>
    <mergeCell ref="Q86:R86"/>
    <mergeCell ref="T86:U86"/>
    <mergeCell ref="O87:P87"/>
    <mergeCell ref="Q87:R87"/>
    <mergeCell ref="T87:U87"/>
    <mergeCell ref="O88:P88"/>
    <mergeCell ref="Q88:R88"/>
    <mergeCell ref="T88:U88"/>
    <mergeCell ref="O89:P89"/>
    <mergeCell ref="Q89:R89"/>
    <mergeCell ref="T89:U89"/>
    <mergeCell ref="O90:P90"/>
    <mergeCell ref="Q90:R90"/>
    <mergeCell ref="T90:U90"/>
    <mergeCell ref="O79:P79"/>
    <mergeCell ref="Q79:R79"/>
    <mergeCell ref="T79:U79"/>
    <mergeCell ref="O80:P80"/>
    <mergeCell ref="Q80:R80"/>
    <mergeCell ref="T80:U80"/>
    <mergeCell ref="O81:P81"/>
    <mergeCell ref="Q81:R81"/>
    <mergeCell ref="T81:U81"/>
    <mergeCell ref="O82:P82"/>
    <mergeCell ref="Q82:R82"/>
    <mergeCell ref="T82:U82"/>
    <mergeCell ref="O83:P83"/>
    <mergeCell ref="Q83:R83"/>
    <mergeCell ref="T83:U83"/>
    <mergeCell ref="O84:P84"/>
    <mergeCell ref="Q84:R84"/>
    <mergeCell ref="T84:U84"/>
    <mergeCell ref="O73:P73"/>
    <mergeCell ref="Q73:R73"/>
    <mergeCell ref="T73:U73"/>
    <mergeCell ref="O74:P74"/>
    <mergeCell ref="Q74:R74"/>
    <mergeCell ref="T74:U74"/>
    <mergeCell ref="O75:P75"/>
    <mergeCell ref="Q75:R75"/>
    <mergeCell ref="T75:U75"/>
    <mergeCell ref="O76:P76"/>
    <mergeCell ref="Q76:R76"/>
    <mergeCell ref="T76:U76"/>
    <mergeCell ref="O77:P77"/>
    <mergeCell ref="Q77:R77"/>
    <mergeCell ref="T77:U77"/>
    <mergeCell ref="O78:P78"/>
    <mergeCell ref="Q78:R78"/>
    <mergeCell ref="T78:U78"/>
    <mergeCell ref="O67:P67"/>
    <mergeCell ref="Q67:R67"/>
    <mergeCell ref="T67:U67"/>
    <mergeCell ref="O68:P68"/>
    <mergeCell ref="Q68:R68"/>
    <mergeCell ref="T68:U68"/>
    <mergeCell ref="O69:P69"/>
    <mergeCell ref="Q69:R69"/>
    <mergeCell ref="T69:U69"/>
    <mergeCell ref="O70:P70"/>
    <mergeCell ref="Q70:R70"/>
    <mergeCell ref="T70:U70"/>
    <mergeCell ref="O71:P71"/>
    <mergeCell ref="Q71:R71"/>
    <mergeCell ref="T71:U71"/>
    <mergeCell ref="O72:P72"/>
    <mergeCell ref="Q72:R72"/>
    <mergeCell ref="T72:U72"/>
    <mergeCell ref="O61:P61"/>
    <mergeCell ref="Q61:R61"/>
    <mergeCell ref="T61:U61"/>
    <mergeCell ref="O62:P62"/>
    <mergeCell ref="Q62:R62"/>
    <mergeCell ref="T62:U62"/>
    <mergeCell ref="O63:P63"/>
    <mergeCell ref="Q63:R63"/>
    <mergeCell ref="T63:U63"/>
    <mergeCell ref="O64:P64"/>
    <mergeCell ref="Q64:R64"/>
    <mergeCell ref="T64:U64"/>
    <mergeCell ref="O65:P65"/>
    <mergeCell ref="Q65:R65"/>
    <mergeCell ref="T65:U65"/>
    <mergeCell ref="O66:P66"/>
    <mergeCell ref="Q66:R66"/>
    <mergeCell ref="T66:U66"/>
    <mergeCell ref="O55:P55"/>
    <mergeCell ref="Q55:R55"/>
    <mergeCell ref="T55:U55"/>
    <mergeCell ref="O56:P56"/>
    <mergeCell ref="Q56:R56"/>
    <mergeCell ref="T56:U56"/>
    <mergeCell ref="O57:P57"/>
    <mergeCell ref="Q57:R57"/>
    <mergeCell ref="T57:U57"/>
    <mergeCell ref="O58:P58"/>
    <mergeCell ref="Q58:R58"/>
    <mergeCell ref="T58:U58"/>
    <mergeCell ref="O59:P59"/>
    <mergeCell ref="Q59:R59"/>
    <mergeCell ref="T59:U59"/>
    <mergeCell ref="O60:P60"/>
    <mergeCell ref="Q60:R60"/>
    <mergeCell ref="T60:U60"/>
    <mergeCell ref="O49:P49"/>
    <mergeCell ref="Q49:R49"/>
    <mergeCell ref="T49:U49"/>
    <mergeCell ref="O50:P50"/>
    <mergeCell ref="Q50:R50"/>
    <mergeCell ref="T50:U50"/>
    <mergeCell ref="O51:P51"/>
    <mergeCell ref="Q51:R51"/>
    <mergeCell ref="T51:U51"/>
    <mergeCell ref="O52:P52"/>
    <mergeCell ref="Q52:R52"/>
    <mergeCell ref="T52:U52"/>
    <mergeCell ref="O53:P53"/>
    <mergeCell ref="Q53:R53"/>
    <mergeCell ref="T53:U53"/>
    <mergeCell ref="O54:P54"/>
    <mergeCell ref="Q54:R54"/>
    <mergeCell ref="T54:U54"/>
    <mergeCell ref="O43:P43"/>
    <mergeCell ref="Q43:R43"/>
    <mergeCell ref="T43:U43"/>
    <mergeCell ref="O44:P44"/>
    <mergeCell ref="Q44:R44"/>
    <mergeCell ref="T44:U44"/>
    <mergeCell ref="O45:P45"/>
    <mergeCell ref="Q45:R45"/>
    <mergeCell ref="T45:U45"/>
    <mergeCell ref="O46:P46"/>
    <mergeCell ref="Q46:R46"/>
    <mergeCell ref="T46:U46"/>
    <mergeCell ref="O47:P47"/>
    <mergeCell ref="Q47:R47"/>
    <mergeCell ref="T47:U47"/>
    <mergeCell ref="O48:P48"/>
    <mergeCell ref="Q48:R48"/>
    <mergeCell ref="T48:U48"/>
    <mergeCell ref="O37:P37"/>
    <mergeCell ref="Q37:R37"/>
    <mergeCell ref="T37:U37"/>
    <mergeCell ref="O38:P38"/>
    <mergeCell ref="Q38:R38"/>
    <mergeCell ref="T38:U38"/>
    <mergeCell ref="O39:P39"/>
    <mergeCell ref="Q39:R39"/>
    <mergeCell ref="T39:U39"/>
    <mergeCell ref="O40:P40"/>
    <mergeCell ref="Q40:R40"/>
    <mergeCell ref="T40:U40"/>
    <mergeCell ref="O41:P41"/>
    <mergeCell ref="Q41:R41"/>
    <mergeCell ref="T41:U41"/>
    <mergeCell ref="O42:P42"/>
    <mergeCell ref="Q42:R42"/>
    <mergeCell ref="T42:U42"/>
    <mergeCell ref="O31:P31"/>
    <mergeCell ref="Q31:R31"/>
    <mergeCell ref="T31:U31"/>
    <mergeCell ref="O32:P32"/>
    <mergeCell ref="Q32:R32"/>
    <mergeCell ref="T32:U32"/>
    <mergeCell ref="O33:P33"/>
    <mergeCell ref="Q33:R33"/>
    <mergeCell ref="T33:U33"/>
    <mergeCell ref="O34:P34"/>
    <mergeCell ref="Q34:R34"/>
    <mergeCell ref="T34:U34"/>
    <mergeCell ref="O35:P35"/>
    <mergeCell ref="Q35:R35"/>
    <mergeCell ref="T35:U35"/>
    <mergeCell ref="O36:P36"/>
    <mergeCell ref="Q36:R36"/>
    <mergeCell ref="T36:U36"/>
    <mergeCell ref="O25:P25"/>
    <mergeCell ref="Q25:R25"/>
    <mergeCell ref="T25:U25"/>
    <mergeCell ref="O26:P26"/>
    <mergeCell ref="Q26:R26"/>
    <mergeCell ref="T26:U26"/>
    <mergeCell ref="O27:P27"/>
    <mergeCell ref="Q27:R27"/>
    <mergeCell ref="T27:U27"/>
    <mergeCell ref="O28:P28"/>
    <mergeCell ref="Q28:R28"/>
    <mergeCell ref="T28:U28"/>
    <mergeCell ref="O29:P29"/>
    <mergeCell ref="Q29:R29"/>
    <mergeCell ref="T29:U29"/>
    <mergeCell ref="O30:P30"/>
    <mergeCell ref="Q30:R30"/>
    <mergeCell ref="T30:U30"/>
    <mergeCell ref="O19:P19"/>
    <mergeCell ref="Q19:R19"/>
    <mergeCell ref="T19:U19"/>
    <mergeCell ref="O20:P20"/>
    <mergeCell ref="Q20:R20"/>
    <mergeCell ref="T20:U20"/>
    <mergeCell ref="O21:P21"/>
    <mergeCell ref="Q21:R21"/>
    <mergeCell ref="T21:U21"/>
    <mergeCell ref="O22:P22"/>
    <mergeCell ref="Q22:R22"/>
    <mergeCell ref="T22:U22"/>
    <mergeCell ref="O23:P23"/>
    <mergeCell ref="Q23:R23"/>
    <mergeCell ref="T23:U23"/>
    <mergeCell ref="O24:P24"/>
    <mergeCell ref="Q24:R24"/>
    <mergeCell ref="T24:U24"/>
    <mergeCell ref="O13:P13"/>
    <mergeCell ref="Q13:R13"/>
    <mergeCell ref="T13:U13"/>
    <mergeCell ref="O14:P14"/>
    <mergeCell ref="Q14:R14"/>
    <mergeCell ref="T14:U14"/>
    <mergeCell ref="O15:P15"/>
    <mergeCell ref="Q15:R15"/>
    <mergeCell ref="T15:U15"/>
    <mergeCell ref="O16:P16"/>
    <mergeCell ref="Q16:R16"/>
    <mergeCell ref="T16:U16"/>
    <mergeCell ref="O17:P17"/>
    <mergeCell ref="Q17:R17"/>
    <mergeCell ref="T17:U17"/>
    <mergeCell ref="O18:P18"/>
    <mergeCell ref="Q18:R18"/>
    <mergeCell ref="T18:U18"/>
    <mergeCell ref="S3:U3"/>
    <mergeCell ref="Q5:R5"/>
    <mergeCell ref="T5:U5"/>
    <mergeCell ref="Q6:R6"/>
    <mergeCell ref="T6:U6"/>
    <mergeCell ref="Q7:R7"/>
    <mergeCell ref="T7:U7"/>
    <mergeCell ref="Q8:R8"/>
    <mergeCell ref="T8:U8"/>
    <mergeCell ref="Q9:R9"/>
    <mergeCell ref="T9:U9"/>
    <mergeCell ref="Q10:R10"/>
    <mergeCell ref="T10:U10"/>
    <mergeCell ref="O11:P11"/>
    <mergeCell ref="Q11:R11"/>
    <mergeCell ref="T11:U11"/>
    <mergeCell ref="O12:P12"/>
    <mergeCell ref="Q12:R12"/>
    <mergeCell ref="T12:U12"/>
    <mergeCell ref="O10:P10"/>
    <mergeCell ref="O9:P9"/>
    <mergeCell ref="O8:P8"/>
    <mergeCell ref="O7:P7"/>
    <mergeCell ref="O6:P6"/>
    <mergeCell ref="O5:P5"/>
  </mergeCells>
  <pageMargins left="0.19685039370078741" right="0" top="0" bottom="0" header="0" footer="0.51181102362204722"/>
  <pageSetup paperSize="124" scale="32" orientation="landscape" horizontalDpi="144"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V. Spada</dc:creator>
  <cp:lastModifiedBy>Maria V. Spada</cp:lastModifiedBy>
  <cp:lastPrinted>2016-12-02T18:00:54Z</cp:lastPrinted>
  <dcterms:created xsi:type="dcterms:W3CDTF">2016-11-22T21:10:27Z</dcterms:created>
  <dcterms:modified xsi:type="dcterms:W3CDTF">2016-12-02T20:59:41Z</dcterms:modified>
</cp:coreProperties>
</file>